
<file path=[Content_Types].xml><?xml version="1.0" encoding="utf-8"?>
<Types xmlns="http://schemas.openxmlformats.org/package/2006/content-types">
  <Override PartName="/xl/worksheets/sheet12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worksheets/sheet7.xml" ContentType="application/vnd.openxmlformats-officedocument.spreadsheetml.worksheet+xml"/>
  <Override PartName="/xl/drawings/drawing3.xml" ContentType="application/vnd.openxmlformats-officedocument.drawing+xml"/>
  <Override PartName="/xl/worksheets/sheet9.xml" ContentType="application/vnd.openxmlformats-officedocument.spreadsheetml.worksheet+xml"/>
  <Default Extension="vml" ContentType="application/vnd.openxmlformats-officedocument.vmlDrawing"/>
  <Override PartName="/xl/worksheets/sheet10.xml" ContentType="application/vnd.openxmlformats-officedocument.spreadsheetml.worksheet+xml"/>
  <Override PartName="/xl/calcChain.xml" ContentType="application/vnd.openxmlformats-officedocument.spreadsheetml.calcChain+xml"/>
  <Override PartName="/xl/worksheets/sheet5.xml" ContentType="application/vnd.openxmlformats-officedocument.spreadsheetml.worksheet+xml"/>
  <Default Extension="png" ContentType="image/png"/>
  <Override PartName="/xl/drawings/drawing2.xml" ContentType="application/vnd.openxmlformats-officedocument.drawing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drawings/drawing4.xml" ContentType="application/vnd.openxmlformats-officedocument.drawing+xml"/>
  <Default Extension="rels" ContentType="application/vnd.openxmlformats-package.relationships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worksheets/sheet1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checkCompatibility="1" autoCompressPictures="0"/>
  <bookViews>
    <workbookView xWindow="40" yWindow="-160" windowWidth="36800" windowHeight="20540" tabRatio="594"/>
  </bookViews>
  <sheets>
    <sheet name="Intro" sheetId="13" r:id="rId1"/>
    <sheet name="Missions" sheetId="1" r:id="rId2"/>
    <sheet name="Weather" sheetId="2" r:id="rId3"/>
    <sheet name="British squadron" sheetId="3" r:id="rId4"/>
    <sheet name="British crew" sheetId="4" r:id="rId5"/>
    <sheet name="British aircraft" sheetId="5" r:id="rId6"/>
    <sheet name="German squadron" sheetId="6" r:id="rId7"/>
    <sheet name="German crew" sheetId="9" r:id="rId8"/>
    <sheet name="German aircraft" sheetId="10" r:id="rId9"/>
    <sheet name="Rules" sheetId="11" r:id="rId10"/>
    <sheet name="Locations" sheetId="12" r:id="rId11"/>
    <sheet name="Test" sheetId="14" r:id="rId12"/>
  </sheets>
  <definedNames>
    <definedName name="_xlnm._FilterDatabase" localSheetId="4" hidden="1">'British crew'!$B$5:$R$16</definedName>
    <definedName name="_xlnm._FilterDatabase" localSheetId="7" hidden="1">'German crew'!$B$5:$R$16</definedName>
  </definedNames>
  <calcPr calcId="130406" concurrentCalc="0"/>
  <webPublishing allowPng="1" targetScreenSize="1024x768" dpi="72" codePage="10000"/>
  <extLst>
    <ext xmlns:mx="http://schemas.microsoft.com/office/mac/excel/2008/main" uri="http://schemas.microsoft.com/office/mac/excel/2008/main">
      <mx:AutoWeb TWS="0" Flags="0" Path="External:External files:Ian's documents:Documents:Hobbies:Wargames:Air wargames:Canvas Eagles:Beagles campaign 2:CBcampaign2:CBcampaign2.htm"/>
      <mx:ArchID Flags="2"/>
    </ext>
  </extLst>
</workbook>
</file>

<file path=xl/calcChain.xml><?xml version="1.0" encoding="utf-8"?>
<calcChain xmlns="http://schemas.openxmlformats.org/spreadsheetml/2006/main">
  <c r="D8" i="5"/>
  <c r="E8"/>
  <c r="F8"/>
  <c r="G8"/>
  <c r="D9"/>
  <c r="E9"/>
  <c r="F9"/>
  <c r="G9"/>
  <c r="D10"/>
  <c r="E10"/>
  <c r="F10"/>
  <c r="G10"/>
  <c r="D11"/>
  <c r="E11"/>
  <c r="F11"/>
  <c r="G11"/>
  <c r="D12"/>
  <c r="E12"/>
  <c r="F12"/>
  <c r="G12"/>
  <c r="D13"/>
  <c r="E13"/>
  <c r="F13"/>
  <c r="G13"/>
  <c r="D14"/>
  <c r="E14"/>
  <c r="F14"/>
  <c r="G14"/>
  <c r="E7"/>
  <c r="F7"/>
  <c r="G7"/>
  <c r="D7"/>
  <c r="O15"/>
  <c r="N15"/>
  <c r="M15"/>
  <c r="L15"/>
  <c r="K15"/>
  <c r="J15"/>
  <c r="I15"/>
  <c r="H15"/>
  <c r="G15"/>
  <c r="F15"/>
  <c r="E15"/>
  <c r="D15"/>
  <c r="O28"/>
  <c r="N28"/>
  <c r="M28"/>
  <c r="L28"/>
  <c r="K28"/>
  <c r="J28"/>
  <c r="I28"/>
  <c r="H28"/>
  <c r="D28"/>
  <c r="E28"/>
  <c r="F28"/>
  <c r="G28"/>
  <c r="L38" i="4"/>
  <c r="M38"/>
  <c r="L39"/>
  <c r="M39"/>
  <c r="L40"/>
  <c r="M40"/>
  <c r="L41"/>
  <c r="M41"/>
  <c r="L42"/>
  <c r="M42"/>
  <c r="L46"/>
  <c r="M26"/>
  <c r="I16"/>
  <c r="J16"/>
  <c r="K16"/>
  <c r="L16"/>
  <c r="H16"/>
  <c r="H15"/>
  <c r="I15"/>
  <c r="J15"/>
  <c r="K15"/>
  <c r="L15"/>
  <c r="B8"/>
  <c r="E8"/>
  <c r="F8"/>
  <c r="C8"/>
  <c r="G8"/>
  <c r="B9"/>
  <c r="E9"/>
  <c r="F9"/>
  <c r="C9"/>
  <c r="B10"/>
  <c r="E10"/>
  <c r="F10"/>
  <c r="B11"/>
  <c r="E11"/>
  <c r="F11"/>
  <c r="G11"/>
  <c r="B12"/>
  <c r="E12"/>
  <c r="F12"/>
  <c r="B13"/>
  <c r="E13"/>
  <c r="F13"/>
  <c r="G13"/>
  <c r="B14"/>
  <c r="E14"/>
  <c r="F14"/>
  <c r="G14"/>
  <c r="B15"/>
  <c r="E15"/>
  <c r="F15"/>
  <c r="G15"/>
  <c r="B16"/>
  <c r="E16"/>
  <c r="F16"/>
  <c r="G16"/>
  <c r="E7"/>
  <c r="F7"/>
  <c r="C7"/>
  <c r="G7"/>
  <c r="B7"/>
  <c r="I7"/>
  <c r="J7"/>
  <c r="K7"/>
  <c r="L7"/>
  <c r="I8"/>
  <c r="J8"/>
  <c r="K8"/>
  <c r="L8"/>
  <c r="I9"/>
  <c r="J9"/>
  <c r="K9"/>
  <c r="L9"/>
  <c r="I10"/>
  <c r="J10"/>
  <c r="K10"/>
  <c r="L10"/>
  <c r="I11"/>
  <c r="J11"/>
  <c r="K11"/>
  <c r="L11"/>
  <c r="I12"/>
  <c r="J12"/>
  <c r="K12"/>
  <c r="L12"/>
  <c r="I13"/>
  <c r="J13"/>
  <c r="K13"/>
  <c r="L13"/>
  <c r="I14"/>
  <c r="J14"/>
  <c r="K14"/>
  <c r="L14"/>
  <c r="H8"/>
  <c r="H9"/>
  <c r="H10"/>
  <c r="H11"/>
  <c r="H12"/>
  <c r="H13"/>
  <c r="H14"/>
  <c r="H7"/>
  <c r="E10" i="3"/>
  <c r="E11"/>
  <c r="E12"/>
  <c r="E13"/>
  <c r="E14"/>
  <c r="E9"/>
  <c r="G14" i="10"/>
  <c r="F14"/>
  <c r="E14"/>
  <c r="D14"/>
  <c r="D8"/>
  <c r="E8"/>
  <c r="F8"/>
  <c r="G8"/>
  <c r="D9"/>
  <c r="E9"/>
  <c r="F9"/>
  <c r="G9"/>
  <c r="D10"/>
  <c r="E10"/>
  <c r="F10"/>
  <c r="G10"/>
  <c r="D11"/>
  <c r="E11"/>
  <c r="F11"/>
  <c r="G11"/>
  <c r="D12"/>
  <c r="E12"/>
  <c r="F12"/>
  <c r="G12"/>
  <c r="D13"/>
  <c r="E13"/>
  <c r="F13"/>
  <c r="G13"/>
  <c r="E7"/>
  <c r="F7"/>
  <c r="G7"/>
  <c r="D7"/>
  <c r="O28"/>
  <c r="N28"/>
  <c r="M28"/>
  <c r="L28"/>
  <c r="K28"/>
  <c r="J28"/>
  <c r="I28"/>
  <c r="H28"/>
  <c r="O15"/>
  <c r="N15"/>
  <c r="M15"/>
  <c r="L15"/>
  <c r="K15"/>
  <c r="J15"/>
  <c r="I15"/>
  <c r="H15"/>
  <c r="L42" i="9"/>
  <c r="M42"/>
  <c r="L40"/>
  <c r="M40"/>
  <c r="L41"/>
  <c r="M41"/>
  <c r="L38"/>
  <c r="M38"/>
  <c r="L39"/>
  <c r="M39"/>
  <c r="L46"/>
  <c r="E7"/>
  <c r="F7"/>
  <c r="C7"/>
  <c r="E8"/>
  <c r="F8"/>
  <c r="C8"/>
  <c r="E9"/>
  <c r="F9"/>
  <c r="C9"/>
  <c r="G9"/>
  <c r="E10"/>
  <c r="F10"/>
  <c r="C10"/>
  <c r="G10"/>
  <c r="E11"/>
  <c r="F11"/>
  <c r="C11"/>
  <c r="G11"/>
  <c r="E12"/>
  <c r="F12"/>
  <c r="C12"/>
  <c r="G12"/>
  <c r="E13"/>
  <c r="F13"/>
  <c r="G13"/>
  <c r="E14"/>
  <c r="F14"/>
  <c r="E15"/>
  <c r="F15"/>
  <c r="C15"/>
  <c r="G15"/>
  <c r="E16"/>
  <c r="F16"/>
  <c r="B8"/>
  <c r="B9"/>
  <c r="B10"/>
  <c r="B11"/>
  <c r="B12"/>
  <c r="B13"/>
  <c r="B15"/>
  <c r="B7"/>
  <c r="L16"/>
  <c r="K16"/>
  <c r="J16"/>
  <c r="I16"/>
  <c r="L15"/>
  <c r="K15"/>
  <c r="J15"/>
  <c r="I15"/>
  <c r="H15"/>
  <c r="L14"/>
  <c r="K14"/>
  <c r="J14"/>
  <c r="I14"/>
  <c r="L13"/>
  <c r="K13"/>
  <c r="J13"/>
  <c r="I13"/>
  <c r="H13"/>
  <c r="L12"/>
  <c r="K12"/>
  <c r="J12"/>
  <c r="I12"/>
  <c r="H12"/>
  <c r="L11"/>
  <c r="K11"/>
  <c r="J11"/>
  <c r="I11"/>
  <c r="H11"/>
  <c r="L10"/>
  <c r="K10"/>
  <c r="J10"/>
  <c r="I10"/>
  <c r="H10"/>
  <c r="L9"/>
  <c r="K9"/>
  <c r="J9"/>
  <c r="I9"/>
  <c r="H9"/>
  <c r="L8"/>
  <c r="K8"/>
  <c r="J8"/>
  <c r="I8"/>
  <c r="H8"/>
  <c r="L7"/>
  <c r="K7"/>
  <c r="J7"/>
  <c r="I7"/>
  <c r="H7"/>
  <c r="E14" i="6"/>
  <c r="E13"/>
  <c r="E12"/>
  <c r="E11"/>
  <c r="E10"/>
  <c r="E9"/>
  <c r="B21" i="13"/>
  <c r="B8"/>
  <c r="B36" i="1"/>
  <c r="B35"/>
  <c r="B34"/>
  <c r="B33"/>
  <c r="Q21"/>
  <c r="M21"/>
  <c r="P21"/>
  <c r="L21"/>
  <c r="O21"/>
  <c r="K21"/>
  <c r="N21"/>
  <c r="J21"/>
  <c r="R21"/>
  <c r="I21"/>
  <c r="Q9"/>
  <c r="M9"/>
  <c r="P9"/>
  <c r="L9"/>
  <c r="O9"/>
  <c r="K9"/>
  <c r="N9"/>
  <c r="J9"/>
  <c r="R9"/>
  <c r="I9"/>
  <c r="C5" i="11"/>
  <c r="C4"/>
  <c r="C6"/>
  <c r="B35" i="2"/>
</calcChain>
</file>

<file path=xl/sharedStrings.xml><?xml version="1.0" encoding="utf-8"?>
<sst xmlns="http://schemas.openxmlformats.org/spreadsheetml/2006/main" count="792" uniqueCount="370">
  <si>
    <t>Day 0</t>
    <phoneticPr fontId="13" type="noConversion"/>
  </si>
  <si>
    <t>01a</t>
    <phoneticPr fontId="13" type="noConversion"/>
  </si>
  <si>
    <t>01d</t>
    <phoneticPr fontId="13" type="noConversion"/>
  </si>
  <si>
    <t>Halberstadt</t>
  </si>
  <si>
    <t>Comment</t>
  </si>
  <si>
    <t>Comment</t>
    <phoneticPr fontId="13" type="noConversion"/>
  </si>
  <si>
    <t>Hope</t>
  </si>
  <si>
    <t>Cyril 'Barmy' Fotheringay-Phipps</t>
  </si>
  <si>
    <t>Emily</t>
  </si>
  <si>
    <t>Novice</t>
  </si>
  <si>
    <t>Claude 'Catsmeat' Potter-Pirbright</t>
  </si>
  <si>
    <t>Gertie</t>
  </si>
  <si>
    <t>Day 1</t>
    <phoneticPr fontId="13" type="noConversion"/>
  </si>
  <si>
    <t>Day 2</t>
    <phoneticPr fontId="13" type="noConversion"/>
  </si>
  <si>
    <t>British rear</t>
  </si>
  <si>
    <t>Grand Beuverie: British HQ map</t>
  </si>
  <si>
    <t>British support lines</t>
  </si>
  <si>
    <t>British front line</t>
  </si>
  <si>
    <t>No-man's land</t>
  </si>
  <si>
    <t>German front line</t>
  </si>
  <si>
    <t>Sockenstraße: Part of trenches</t>
  </si>
  <si>
    <t>German support lines</t>
  </si>
  <si>
    <t>Ensure current day's first aircraft appears in Cell B7</t>
    <phoneticPr fontId="13" type="noConversion"/>
  </si>
  <si>
    <t>Umpire notes</t>
    <phoneticPr fontId="13" type="noConversion"/>
  </si>
  <si>
    <t>02b</t>
  </si>
  <si>
    <t xml:space="preserve">Dickie Strangely-Brown, Barbara/SE5a; Nigel "Nancy" Gripham-Titely, Emily/Camel; Cyril 'Barmy' Fotheringay-Phipps, Faith/Camel; Claude 'Catsmeat' Potter-Pirbright, Hope/RE8; Archibald 'Archie' Mulliner, Hope/RE8; </t>
  </si>
  <si>
    <t xml:space="preserve">Binky Hetherington, Abby/SE5a; Biffo Barrington-Smythe, Charity/SE5a; Francis "Franny" Tickler, Doris/Camel; Bill Creme ("Slick"), Gertie/Bristol Fighter; Rodney Crackington-Haven, Gertie/Bristol Fighter; </t>
  </si>
  <si>
    <t>*If the enemy abandons the board before turn 25, all remaining pilots receive 25 points. If flying a ‘no show’ award 5 points for flying hours!</t>
  </si>
  <si>
    <t>**Points awarded for Fighter Sweep missions only.</t>
  </si>
  <si>
    <t>r</t>
    <phoneticPr fontId="13" type="noConversion"/>
  </si>
  <si>
    <t>Bertangles</t>
    <phoneticPr fontId="13" type="noConversion"/>
  </si>
  <si>
    <t>A</t>
    <phoneticPr fontId="13" type="noConversion"/>
  </si>
  <si>
    <t>H</t>
    <phoneticPr fontId="13" type="noConversion"/>
  </si>
  <si>
    <t>L</t>
    <phoneticPr fontId="13" type="noConversion"/>
  </si>
  <si>
    <t>Mission</t>
    <phoneticPr fontId="13" type="noConversion"/>
  </si>
  <si>
    <t>02b</t>
    <phoneticPr fontId="13" type="noConversion"/>
  </si>
  <si>
    <t>02d</t>
    <phoneticPr fontId="13" type="noConversion"/>
  </si>
  <si>
    <t>Character experience</t>
    <phoneticPr fontId="13" type="noConversion"/>
  </si>
  <si>
    <t>01c</t>
    <phoneticPr fontId="13" type="noConversion"/>
  </si>
  <si>
    <t>01b</t>
    <phoneticPr fontId="13" type="noConversion"/>
  </si>
  <si>
    <t>01b - gains skill</t>
    <phoneticPr fontId="13" type="noConversion"/>
  </si>
  <si>
    <t>01c - gains skill</t>
    <phoneticPr fontId="13" type="noConversion"/>
  </si>
  <si>
    <t>Airfield strength</t>
    <phoneticPr fontId="13" type="noConversion"/>
  </si>
  <si>
    <t>Totals</t>
    <phoneticPr fontId="13" type="noConversion"/>
  </si>
  <si>
    <t>Start</t>
    <phoneticPr fontId="13" type="noConversion"/>
  </si>
  <si>
    <t>Damage</t>
    <phoneticPr fontId="13" type="noConversion"/>
  </si>
  <si>
    <t>Repairs</t>
    <phoneticPr fontId="13" type="noConversion"/>
  </si>
  <si>
    <t>Bertangles: Airfield of 84 Squadron</t>
  </si>
  <si>
    <t>Dickie Strangely-Brown</t>
  </si>
  <si>
    <t>Barbara</t>
  </si>
  <si>
    <t>01b</t>
    <phoneticPr fontId="13" type="noConversion"/>
  </si>
  <si>
    <t>01c</t>
    <phoneticPr fontId="13" type="noConversion"/>
  </si>
  <si>
    <t>Gertie</t>
    <phoneticPr fontId="13" type="noConversion"/>
  </si>
  <si>
    <t>Doris</t>
    <phoneticPr fontId="13" type="noConversion"/>
  </si>
  <si>
    <t>Doris</t>
    <phoneticPr fontId="13" type="noConversion"/>
  </si>
  <si>
    <t>Gertie</t>
    <phoneticPr fontId="13" type="noConversion"/>
  </si>
  <si>
    <t>Emily</t>
    <phoneticPr fontId="13" type="noConversion"/>
  </si>
  <si>
    <t>Faith</t>
    <phoneticPr fontId="13" type="noConversion"/>
  </si>
  <si>
    <t>Hope</t>
    <phoneticPr fontId="13" type="noConversion"/>
  </si>
  <si>
    <t>Hope</t>
    <phoneticPr fontId="13" type="noConversion"/>
  </si>
  <si>
    <t>01a</t>
    <phoneticPr fontId="13" type="noConversion"/>
  </si>
  <si>
    <t>01a</t>
    <phoneticPr fontId="13" type="noConversion"/>
  </si>
  <si>
    <t>01c</t>
    <phoneticPr fontId="13" type="noConversion"/>
  </si>
  <si>
    <t>Latest news: day 2 orders received</t>
    <phoneticPr fontId="13" type="noConversion"/>
  </si>
  <si>
    <r>
      <t>Replacement crew and planes</t>
    </r>
    <r>
      <rPr>
        <sz val="10"/>
        <rFont val="Verdana"/>
      </rPr>
      <t xml:space="preserve"> (taken from Ottawa campaign rules)</t>
    </r>
    <phoneticPr fontId="13" type="noConversion"/>
  </si>
  <si>
    <t>Unavailable till day 3 (wound)</t>
    <phoneticPr fontId="13" type="noConversion"/>
  </si>
  <si>
    <t>84 Squadron RFC</t>
    <phoneticPr fontId="13" type="noConversion"/>
  </si>
  <si>
    <t>Peu D'Odeur</t>
    <phoneticPr fontId="13" type="noConversion"/>
  </si>
  <si>
    <t>01c - light wound - no longer novice</t>
    <phoneticPr fontId="13" type="noConversion"/>
  </si>
  <si>
    <t>Cannot be tailed, die roll add</t>
    <phoneticPr fontId="13" type="noConversion"/>
  </si>
  <si>
    <t>Day 1</t>
    <phoneticPr fontId="13" type="noConversion"/>
  </si>
  <si>
    <t>Day 1</t>
    <phoneticPr fontId="13" type="noConversion"/>
  </si>
  <si>
    <t>Delta</t>
    <phoneticPr fontId="13" type="noConversion"/>
  </si>
  <si>
    <t>End</t>
    <phoneticPr fontId="13" type="noConversion"/>
  </si>
  <si>
    <t>Day 2</t>
    <phoneticPr fontId="13" type="noConversion"/>
  </si>
  <si>
    <t>Day 3</t>
    <phoneticPr fontId="13" type="noConversion"/>
  </si>
  <si>
    <t>Tailing, Cannot be tailed</t>
    <phoneticPr fontId="13" type="noConversion"/>
  </si>
  <si>
    <t>Gabriela</t>
    <phoneticPr fontId="13" type="noConversion"/>
  </si>
  <si>
    <t>New!</t>
    <phoneticPr fontId="13" type="noConversion"/>
  </si>
  <si>
    <t>Walther Koch</t>
    <phoneticPr fontId="13" type="noConversion"/>
  </si>
  <si>
    <t>Heidi</t>
    <phoneticPr fontId="13" type="noConversion"/>
  </si>
  <si>
    <t>Sascha Kock</t>
    <phoneticPr fontId="13" type="noConversion"/>
  </si>
  <si>
    <t>Bombardier</t>
    <phoneticPr fontId="13" type="noConversion"/>
  </si>
  <si>
    <t>Gabriela</t>
    <phoneticPr fontId="13" type="noConversion"/>
  </si>
  <si>
    <t>Novice</t>
    <phoneticPr fontId="13" type="noConversion"/>
  </si>
  <si>
    <t>Aircraft can be repaired overnight, if the repair points are available.  Other things to remember</t>
  </si>
  <si>
    <t>Observation missions</t>
  </si>
  <si>
    <t>Binky Hetherington</t>
  </si>
  <si>
    <t>Binky Hetherington</t>
    <phoneticPr fontId="13" type="noConversion"/>
  </si>
  <si>
    <t>Jef's prestige and experience tables</t>
    <phoneticPr fontId="13" type="noConversion"/>
  </si>
  <si>
    <t>Action</t>
  </si>
  <si>
    <t>Points</t>
  </si>
  <si>
    <t>Successfully completing a mission</t>
  </si>
  <si>
    <t>Shooting down an enemy fighter</t>
  </si>
  <si>
    <t>Shooting down an enemy 2-seater</t>
  </si>
  <si>
    <t>Shooting down an enemy Medium Bomber</t>
  </si>
  <si>
    <t>Helmut Singe</t>
  </si>
  <si>
    <t>Oberleutnant</t>
  </si>
  <si>
    <t>Brunhilda</t>
  </si>
  <si>
    <t>novice</t>
  </si>
  <si>
    <t>Hans Knees</t>
  </si>
  <si>
    <t>Carla</t>
  </si>
  <si>
    <t>_</t>
  </si>
  <si>
    <t>Airfield counts as light archie</t>
    <phoneticPr fontId="13" type="noConversion"/>
  </si>
  <si>
    <t>British crew</t>
    <phoneticPr fontId="13" type="noConversion"/>
  </si>
  <si>
    <t>Name</t>
  </si>
  <si>
    <t>Wound recovery and aircraft repair</t>
    <phoneticPr fontId="13" type="noConversion"/>
  </si>
  <si>
    <t>Gunter Runhoff</t>
  </si>
  <si>
    <t>Leutnant</t>
  </si>
  <si>
    <t>Emma</t>
  </si>
  <si>
    <t>Gunther Getz-Meinhard</t>
  </si>
  <si>
    <t>?</t>
  </si>
  <si>
    <t xml:space="preserve">Klaus von Klinkerhoffen, Ada/Fokker DVII; Helmut Singe, Brunhilda/Fokker DVII; Gunter Runhoff, Emma/DVa; Willi Gotthard, Freda/DVa; Benedikt Haas, Heidi/Hannover CLIII; </t>
  </si>
  <si>
    <t>02a</t>
    <phoneticPr fontId="13" type="noConversion"/>
  </si>
  <si>
    <t>02d</t>
    <phoneticPr fontId="13" type="noConversion"/>
  </si>
  <si>
    <t>02d</t>
    <phoneticPr fontId="13" type="noConversion"/>
  </si>
  <si>
    <t>Skills</t>
  </si>
  <si>
    <t>Kills</t>
  </si>
  <si>
    <t>Bombs</t>
  </si>
  <si>
    <t>Obs</t>
  </si>
  <si>
    <t>Weather</t>
    <phoneticPr fontId="13" type="noConversion"/>
  </si>
  <si>
    <t>Commander</t>
  </si>
  <si>
    <t>Airfield</t>
  </si>
  <si>
    <t>Manoeuvre, Ignore Deflection</t>
  </si>
  <si>
    <t>Biffo Barrington-Smythe</t>
  </si>
  <si>
    <t>Lieutenant</t>
  </si>
  <si>
    <t>Charity</t>
  </si>
  <si>
    <t>Die roll add</t>
  </si>
  <si>
    <t>Gerda</t>
    <phoneticPr fontId="13" type="noConversion"/>
  </si>
  <si>
    <t>01d</t>
    <phoneticPr fontId="13" type="noConversion"/>
  </si>
  <si>
    <t>Großer Bibersee: German troop reequipment area</t>
  </si>
  <si>
    <t>German rear</t>
  </si>
  <si>
    <t>Exp</t>
    <phoneticPr fontId="13" type="noConversion"/>
  </si>
  <si>
    <t>Start</t>
    <phoneticPr fontId="13" type="noConversion"/>
  </si>
  <si>
    <t>Delta</t>
    <phoneticPr fontId="13" type="noConversion"/>
  </si>
  <si>
    <t>Per turn flying on the board*</t>
  </si>
  <si>
    <t>Per aeroplane kill</t>
  </si>
  <si>
    <t>Per balloon kill</t>
  </si>
  <si>
    <t>Per successful mission</t>
  </si>
  <si>
    <t>Per RED hit **</t>
  </si>
  <si>
    <t>Observers</t>
  </si>
  <si>
    <t>Per mission</t>
  </si>
  <si>
    <t>Bill Creme ("Slick")</t>
  </si>
  <si>
    <t>Sergeant</t>
  </si>
  <si>
    <t>British observe German troop concentration</t>
  </si>
  <si>
    <t>Großer Bibersee</t>
  </si>
  <si>
    <t>British bomb German airfield</t>
  </si>
  <si>
    <t>Peu d'odeur: Airfield of Jasta 69</t>
  </si>
  <si>
    <t>Willi Gotthard</t>
  </si>
  <si>
    <t>Freda</t>
  </si>
  <si>
    <t>Gottlob Hoff</t>
  </si>
  <si>
    <t>Gerda</t>
  </si>
  <si>
    <t>Willi Rasch</t>
  </si>
  <si>
    <t>Heidi</t>
  </si>
  <si>
    <t>Willi Hertz</t>
  </si>
  <si>
    <t>Buisson Rasé: German HQ map</t>
  </si>
  <si>
    <t>Lac Foutre: ammo dump</t>
    <phoneticPr fontId="13" type="noConversion"/>
  </si>
  <si>
    <t>Binky Hetherington, Abby
Biffo Barrington-Smythe, Charity
Dickie Strangely-Brown, Barbara
Franny Tickler/Archie Mulliner, Gertie</t>
    <phoneticPr fontId="13" type="noConversion"/>
  </si>
  <si>
    <t>Shooting down an enemy Heavy Bomber</t>
  </si>
  <si>
    <t>Shooting down an enemy balloon*</t>
  </si>
  <si>
    <t>Strafing enemy trenches*</t>
  </si>
  <si>
    <t>1 per hex</t>
  </si>
  <si>
    <t>Aerodrome bombed*</t>
  </si>
  <si>
    <t>-1 per damage</t>
  </si>
  <si>
    <t>Squadron prestige</t>
    <phoneticPr fontId="13" type="noConversion"/>
  </si>
  <si>
    <t>Pilots</t>
  </si>
  <si>
    <t>Calm</t>
    <phoneticPr fontId="13" type="noConversion"/>
  </si>
  <si>
    <t>01c - killed</t>
    <phoneticPr fontId="13" type="noConversion"/>
  </si>
  <si>
    <t>German crew</t>
    <phoneticPr fontId="13" type="noConversion"/>
  </si>
  <si>
    <t>German aircraft</t>
    <phoneticPr fontId="13" type="noConversion"/>
  </si>
  <si>
    <t>Fokker DVII</t>
  </si>
  <si>
    <t>Bertangles</t>
  </si>
  <si>
    <t>Prestige Points</t>
  </si>
  <si>
    <t>Chaps, chocks away!</t>
    <phoneticPr fontId="13" type="noConversion"/>
  </si>
  <si>
    <t>Bombing missions</t>
  </si>
  <si>
    <t>Sa</t>
  </si>
  <si>
    <t>??</t>
  </si>
  <si>
    <t>G</t>
  </si>
  <si>
    <t>Exp</t>
    <phoneticPr fontId="13" type="noConversion"/>
  </si>
  <si>
    <t>01c - killed</t>
    <phoneticPr fontId="13" type="noConversion"/>
  </si>
  <si>
    <t>For further details go to:</t>
    <phoneticPr fontId="13" type="noConversion"/>
  </si>
  <si>
    <t>or contact:</t>
    <phoneticPr fontId="13" type="noConversion"/>
  </si>
  <si>
    <t>Missions</t>
    <phoneticPr fontId="13" type="noConversion"/>
  </si>
  <si>
    <t>For export to canvasbeagles.pbwiki.com</t>
    <phoneticPr fontId="13" type="noConversion"/>
  </si>
  <si>
    <t>Base</t>
    <phoneticPr fontId="13" type="noConversion"/>
  </si>
  <si>
    <t>B17</t>
    <phoneticPr fontId="13" type="noConversion"/>
  </si>
  <si>
    <t>Canvas Beagles campaign 2</t>
    <phoneticPr fontId="13" type="noConversion"/>
  </si>
  <si>
    <t>Navigate to the other sheets using the tabs below.</t>
    <phoneticPr fontId="13" type="noConversion"/>
  </si>
  <si>
    <t>02b</t>
    <phoneticPr fontId="13" type="noConversion"/>
  </si>
  <si>
    <t>02a</t>
    <phoneticPr fontId="13" type="noConversion"/>
  </si>
  <si>
    <t>Jadgstaffel 69</t>
    <phoneticPr fontId="13" type="noConversion"/>
  </si>
  <si>
    <t>Klaus Von Klinkerhoffen</t>
    <phoneticPr fontId="13" type="noConversion"/>
  </si>
  <si>
    <t>Light wound - miss next day.</t>
    <phoneticPr fontId="13" type="noConversion"/>
  </si>
  <si>
    <t>Cannot be tailed</t>
    <phoneticPr fontId="13" type="noConversion"/>
  </si>
  <si>
    <t>Replacements - arrive the day they are paid for (this was to make umpiring  easier) Aircraft can be repaired overnight, if the repair points are available.</t>
  </si>
  <si>
    <t>Wings</t>
  </si>
  <si>
    <t>Fuselage</t>
  </si>
  <si>
    <t>Tail</t>
  </si>
  <si>
    <t>SE5a</t>
  </si>
  <si>
    <t>Camel</t>
  </si>
  <si>
    <t>Bristol Fighter</t>
  </si>
  <si>
    <t>RE8</t>
  </si>
  <si>
    <t>British aircraft</t>
    <phoneticPr fontId="13" type="noConversion"/>
  </si>
  <si>
    <t>01d</t>
    <phoneticPr fontId="13" type="noConversion"/>
  </si>
  <si>
    <t>01c</t>
    <phoneticPr fontId="13" type="noConversion"/>
  </si>
  <si>
    <t>01b</t>
    <phoneticPr fontId="13" type="noConversion"/>
  </si>
  <si>
    <t>01a</t>
    <phoneticPr fontId="13" type="noConversion"/>
  </si>
  <si>
    <t>02d</t>
    <phoneticPr fontId="13" type="noConversion"/>
  </si>
  <si>
    <t>02c</t>
    <phoneticPr fontId="13" type="noConversion"/>
  </si>
  <si>
    <t>Pilots do not get successful mission points for dummy missions.</t>
    <phoneticPr fontId="13" type="noConversion"/>
  </si>
  <si>
    <t>German fighter sweep over the German support lines</t>
  </si>
  <si>
    <t>Dummy</t>
  </si>
  <si>
    <t>Bezirk des roten Lichtes: part of the German support lines.</t>
  </si>
  <si>
    <t>N/A</t>
  </si>
  <si>
    <t>None</t>
  </si>
  <si>
    <t>Germans observe British airfield</t>
  </si>
  <si>
    <t>Real</t>
  </si>
  <si>
    <t>DVa</t>
  </si>
  <si>
    <t>Hannover CLIII</t>
  </si>
  <si>
    <t>Rules</t>
    <phoneticPr fontId="13" type="noConversion"/>
  </si>
  <si>
    <t>Ottawa campaign reference manual</t>
    <phoneticPr fontId="13" type="noConversion"/>
  </si>
  <si>
    <t>Ottawa master ruleset</t>
    <phoneticPr fontId="13" type="noConversion"/>
  </si>
  <si>
    <t>Bois de Navet: Observation balloon</t>
  </si>
  <si>
    <t>Ottawa campaign rules</t>
    <phoneticPr fontId="13" type="noConversion"/>
  </si>
  <si>
    <t>Willi Rasch/Willi Hertz, Gerda
Helmut Singe, Brunhilda</t>
  </si>
  <si>
    <t>British crew/aircraft</t>
    <phoneticPr fontId="13" type="noConversion"/>
  </si>
  <si>
    <t>German crew/aircraft</t>
    <phoneticPr fontId="13" type="noConversion"/>
  </si>
  <si>
    <t>Brought to you by Captain Angus Tingforsten, British HQ, Grand Beuverie.</t>
  </si>
  <si>
    <t>Height is indicated vertically, time (in days) horizontally.</t>
  </si>
  <si>
    <t>Su</t>
  </si>
  <si>
    <t>Mo</t>
  </si>
  <si>
    <t>Tu</t>
  </si>
  <si>
    <t>We</t>
  </si>
  <si>
    <t>Th</t>
  </si>
  <si>
    <t>Fr</t>
  </si>
  <si>
    <t>Repair Points</t>
  </si>
  <si>
    <t>Enemy aircraft downed</t>
  </si>
  <si>
    <t>Rank</t>
  </si>
  <si>
    <t>Role</t>
  </si>
  <si>
    <t>Clear</t>
    <phoneticPr fontId="13" type="noConversion"/>
  </si>
  <si>
    <t>Patchy</t>
    <phoneticPr fontId="13" type="noConversion"/>
  </si>
  <si>
    <t>Patchy</t>
    <phoneticPr fontId="13" type="noConversion"/>
  </si>
  <si>
    <t>Mission</t>
  </si>
  <si>
    <t>Location</t>
  </si>
  <si>
    <t>Date</t>
  </si>
  <si>
    <t>Della</t>
  </si>
  <si>
    <t>iandrea.co.uk</t>
    <phoneticPr fontId="13" type="noConversion"/>
  </si>
  <si>
    <t>r</t>
    <phoneticPr fontId="13" type="noConversion"/>
  </si>
  <si>
    <t>partial cloud cover</t>
    <phoneticPr fontId="13" type="noConversion"/>
  </si>
  <si>
    <t>Gottlob Hoff/Benedikt Haas, Heidi
Gunther Runhoff, Emma
Gunther Getz-Meinhard, Della</t>
  </si>
  <si>
    <t>N/A</t>
    <phoneticPr fontId="13" type="noConversion"/>
  </si>
  <si>
    <t>Totals</t>
    <phoneticPr fontId="13" type="noConversion"/>
  </si>
  <si>
    <t>complete cloud cover</t>
    <phoneticPr fontId="13" type="noConversion"/>
  </si>
  <si>
    <t>rain</t>
    <phoneticPr fontId="13" type="noConversion"/>
  </si>
  <si>
    <t>Aircraft</t>
  </si>
  <si>
    <t>Other things to remember</t>
    <phoneticPr fontId="13" type="noConversion"/>
  </si>
  <si>
    <t>i</t>
    <phoneticPr fontId="13" type="noConversion"/>
  </si>
  <si>
    <t>H archie</t>
    <phoneticPr fontId="13" type="noConversion"/>
  </si>
  <si>
    <t>h</t>
    <phoneticPr fontId="13" type="noConversion"/>
  </si>
  <si>
    <t>p</t>
    <phoneticPr fontId="13" type="noConversion"/>
  </si>
  <si>
    <t>p</t>
    <phoneticPr fontId="13" type="noConversion"/>
  </si>
  <si>
    <t>Observing</t>
  </si>
  <si>
    <t>Benedikt Haas</t>
  </si>
  <si>
    <t>p</t>
    <phoneticPr fontId="13" type="noConversion"/>
  </si>
  <si>
    <t>Legend</t>
    <phoneticPr fontId="13" type="noConversion"/>
  </si>
  <si>
    <t>c</t>
    <phoneticPr fontId="13" type="noConversion"/>
  </si>
  <si>
    <t>Klaus von Klinkerhoffen</t>
  </si>
  <si>
    <t>L archie</t>
    <phoneticPr fontId="13" type="noConversion"/>
  </si>
  <si>
    <t>k</t>
    <phoneticPr fontId="13" type="noConversion"/>
  </si>
  <si>
    <t>Francis "Franny" Tickler</t>
  </si>
  <si>
    <t>2nd Lieutenant</t>
  </si>
  <si>
    <t>Doris</t>
  </si>
  <si>
    <t>Cannot be tailed</t>
  </si>
  <si>
    <t>Nigel "Nancy" Gripham-Titely</t>
  </si>
  <si>
    <t>Faith</t>
  </si>
  <si>
    <t>01c damaged, but repaired</t>
    <phoneticPr fontId="13" type="noConversion"/>
  </si>
  <si>
    <t>Manoeuvre</t>
  </si>
  <si>
    <t>Lac Foutre ammo dump</t>
  </si>
  <si>
    <t>Wounds</t>
  </si>
  <si>
    <t>Captain</t>
  </si>
  <si>
    <t>Pilot</t>
  </si>
  <si>
    <t>Abby</t>
  </si>
  <si>
    <t>01c - destroyed</t>
    <phoneticPr fontId="13" type="noConversion"/>
  </si>
  <si>
    <t>Damaged, but repaired</t>
    <phoneticPr fontId="13" type="noConversion"/>
  </si>
  <si>
    <t>British</t>
    <phoneticPr fontId="13" type="noConversion"/>
  </si>
  <si>
    <t>German</t>
    <phoneticPr fontId="13" type="noConversion"/>
  </si>
  <si>
    <t>ac
lost</t>
    <phoneticPr fontId="13" type="noConversion"/>
  </si>
  <si>
    <t>bomb</t>
    <phoneticPr fontId="13" type="noConversion"/>
  </si>
  <si>
    <t>balloon</t>
    <phoneticPr fontId="13" type="noConversion"/>
  </si>
  <si>
    <t>obs</t>
    <phoneticPr fontId="13" type="noConversion"/>
  </si>
  <si>
    <t>prestige</t>
    <phoneticPr fontId="13" type="noConversion"/>
  </si>
  <si>
    <t>This document gives details of the second Canvas Eagles wargame played by the wargaming section of the Wassail Games Club, Frome, Somerset, UK.</t>
    <phoneticPr fontId="13" type="noConversion"/>
  </si>
  <si>
    <t>haywire</t>
    <phoneticPr fontId="13" type="noConversion"/>
  </si>
  <si>
    <t>at</t>
    <phoneticPr fontId="13" type="noConversion"/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</si>
  <si>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</si>
  <si>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</si>
  <si>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</si>
  <si>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</si>
  <si>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</si>
  <si>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</si>
  <si>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</si>
  <si>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</si>
  <si>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</si>
  <si>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</si>
  <si>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</si>
  <si>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</si>
  <si>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</si>
  <si>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o</t>
  </si>
  <si>
    <t>p</t>
  </si>
  <si>
    <t>q</t>
  </si>
  <si>
    <t>r</t>
  </si>
  <si>
    <t>a</t>
    <phoneticPr fontId="13" type="noConversion"/>
  </si>
  <si>
    <t>b</t>
    <phoneticPr fontId="13" type="noConversion"/>
  </si>
  <si>
    <t>c</t>
    <phoneticPr fontId="13" type="noConversion"/>
  </si>
  <si>
    <t>d</t>
    <phoneticPr fontId="13" type="noConversion"/>
  </si>
  <si>
    <t>Umpire aid</t>
    <phoneticPr fontId="13" type="noConversion"/>
  </si>
  <si>
    <t>Paste first three columns of mission down here.</t>
    <phoneticPr fontId="13" type="noConversion"/>
  </si>
  <si>
    <t>Pastable summary</t>
    <phoneticPr fontId="13" type="noConversion"/>
  </si>
  <si>
    <t xml:space="preserve"> </t>
    <phoneticPr fontId="13" type="noConversion"/>
  </si>
  <si>
    <t>Note: if you find the text on these pages overwrites other text, change to a smaller text size for your browser.</t>
    <phoneticPr fontId="13" type="noConversion"/>
  </si>
  <si>
    <t>Note: if you are using Firefox, choose the 'View &gt; Zoom text only' option</t>
    <phoneticPr fontId="13" type="noConversion"/>
  </si>
  <si>
    <t>Note: if you are having real problems reading this online stuff, download the Excel spreadsheet from here:</t>
    <phoneticPr fontId="13" type="noConversion"/>
  </si>
  <si>
    <t>Serious - miss 5 days but a replacement could be brought in (but if the pilot recovers and the squadron is at full  strength he can go in the reserve).</t>
    <phoneticPr fontId="13" type="noConversion"/>
  </si>
  <si>
    <t>Warm front</t>
    <phoneticPr fontId="13" type="noConversion"/>
  </si>
  <si>
    <t>c</t>
    <phoneticPr fontId="13" type="noConversion"/>
  </si>
  <si>
    <t>Dense</t>
    <phoneticPr fontId="13" type="noConversion"/>
  </si>
  <si>
    <t>Locations</t>
    <phoneticPr fontId="13" type="noConversion"/>
  </si>
  <si>
    <t>Bertangles</t>
    <phoneticPr fontId="13" type="noConversion"/>
  </si>
  <si>
    <t>Airfield</t>
    <phoneticPr fontId="13" type="noConversion"/>
  </si>
  <si>
    <t>01a - gains skill</t>
    <phoneticPr fontId="13" type="noConversion"/>
  </si>
  <si>
    <t>01a</t>
    <phoneticPr fontId="13" type="noConversion"/>
  </si>
  <si>
    <t>Hauptmann</t>
  </si>
  <si>
    <t>Ada</t>
  </si>
  <si>
    <t>Tailing</t>
  </si>
  <si>
    <t>Die roll add</t>
    <phoneticPr fontId="13" type="noConversion"/>
  </si>
  <si>
    <t>British go balloon busting</t>
  </si>
  <si>
    <t>British direct artillery fire</t>
  </si>
  <si>
    <t>Germans observe British HQ</t>
  </si>
  <si>
    <t>Germans direct artillery fire</t>
  </si>
  <si>
    <t>Bois de Navet</t>
  </si>
  <si>
    <t>Grand Beuverie</t>
  </si>
  <si>
    <t>Nancy Gripham-Titely, Faith
Bill Creme, Doris
Cyril Fotheringay-Phipps, Emily</t>
  </si>
  <si>
    <t>Klaus Von Klinkerhoffen, Ada
WilliGotthard, Freda
HansKnees, Carla</t>
    <phoneticPr fontId="13" type="noConversion"/>
  </si>
  <si>
    <t>Rodney Crackington-Haven</t>
  </si>
  <si>
    <t>Observer</t>
  </si>
  <si>
    <t>Archibald 'Archie' Mulliner</t>
  </si>
  <si>
    <t>Engine</t>
  </si>
  <si>
    <t>e</t>
    <phoneticPr fontId="13" type="noConversion"/>
  </si>
  <si>
    <t>f</t>
    <phoneticPr fontId="13" type="noConversion"/>
  </si>
  <si>
    <t>g</t>
    <phoneticPr fontId="13" type="noConversion"/>
  </si>
  <si>
    <t>h</t>
    <phoneticPr fontId="13" type="noConversion"/>
  </si>
  <si>
    <t>i</t>
    <phoneticPr fontId="13" type="noConversion"/>
  </si>
  <si>
    <t>k</t>
    <phoneticPr fontId="13" type="noConversion"/>
  </si>
  <si>
    <t>l</t>
    <phoneticPr fontId="13" type="noConversion"/>
  </si>
  <si>
    <t>m</t>
    <phoneticPr fontId="13" type="noConversion"/>
  </si>
  <si>
    <t>n</t>
    <phoneticPr fontId="13" type="noConversion"/>
  </si>
  <si>
    <t>o</t>
    <phoneticPr fontId="13" type="noConversion"/>
  </si>
  <si>
    <t>p</t>
    <phoneticPr fontId="13" type="noConversion"/>
  </si>
  <si>
    <t>q</t>
    <phoneticPr fontId="13" type="noConversion"/>
  </si>
  <si>
    <t>c</t>
    <phoneticPr fontId="13" type="noConversion"/>
  </si>
  <si>
    <t>c</t>
    <phoneticPr fontId="13" type="noConversion"/>
  </si>
  <si>
    <t>c</t>
    <phoneticPr fontId="13" type="noConversion"/>
  </si>
  <si>
    <t>Warm front</t>
    <phoneticPr fontId="13" type="noConversion"/>
  </si>
  <si>
    <t>Dense</t>
    <phoneticPr fontId="13" type="noConversion"/>
  </si>
  <si>
    <t>Type</t>
  </si>
  <si>
    <t>Type</t>
    <phoneticPr fontId="13" type="noConversion"/>
  </si>
  <si>
    <t>Clouds</t>
    <phoneticPr fontId="13" type="noConversion"/>
  </si>
  <si>
    <t>02a</t>
    <phoneticPr fontId="13" type="noConversion"/>
  </si>
  <si>
    <t xml:space="preserve">Gunther Getz-Meinhard, Della/DVa; Willi Gotthard, Freda/DVa; Walther Koch, Gabriela/Halberstadt; Sascha Kock, Gabriela/Halberstadt; </t>
  </si>
  <si>
    <t xml:space="preserve">Klaus von Klinkerhoffen, Ada/Fokker DVII; Hans Knees, Carla/DVa; Gunter Runhoff, Emma/DVa; Gottlob Hoff, Heidi/Hannover CLIII; Benedikt Haas, Heidi/Hannover CLIII; </t>
  </si>
</sst>
</file>

<file path=xl/styles.xml><?xml version="1.0" encoding="utf-8"?>
<styleSheet xmlns="http://schemas.openxmlformats.org/spreadsheetml/2006/main">
  <fonts count="29">
    <font>
      <sz val="10"/>
      <name val="Verdana"/>
    </font>
    <font>
      <b/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b/>
      <sz val="10"/>
      <color indexed="18"/>
      <name val="Verdana"/>
    </font>
    <font>
      <b/>
      <sz val="12"/>
      <name val="Verdana"/>
    </font>
    <font>
      <sz val="10"/>
      <name val="Verdana"/>
    </font>
    <font>
      <b/>
      <sz val="10"/>
      <color indexed="18"/>
      <name val="Verdana"/>
    </font>
    <font>
      <u/>
      <sz val="10"/>
      <color indexed="12"/>
      <name val="Verdana"/>
    </font>
    <font>
      <b/>
      <sz val="10"/>
      <color indexed="18"/>
      <name val="Verdana"/>
    </font>
    <font>
      <sz val="10"/>
      <color indexed="10"/>
      <name val="Verdana"/>
    </font>
    <font>
      <b/>
      <sz val="10"/>
      <color indexed="9"/>
      <name val="Verdana"/>
    </font>
    <font>
      <sz val="10"/>
      <color indexed="9"/>
      <name val="Verdana"/>
    </font>
    <font>
      <b/>
      <sz val="10"/>
      <color indexed="10"/>
      <name val="Verdana"/>
    </font>
    <font>
      <sz val="10"/>
      <color indexed="60"/>
      <name val="Verdana"/>
    </font>
    <font>
      <b/>
      <sz val="14"/>
      <color indexed="10"/>
      <name val="Verdana"/>
    </font>
    <font>
      <b/>
      <sz val="10"/>
      <color indexed="22"/>
      <name val="Verdana"/>
    </font>
    <font>
      <sz val="10"/>
      <color indexed="22"/>
      <name val="Verdana"/>
    </font>
    <font>
      <sz val="10"/>
      <color indexed="63"/>
      <name val="Verdana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 style="thin">
        <color indexed="23"/>
      </top>
      <bottom/>
      <diagonal/>
    </border>
    <border>
      <left style="medium">
        <color indexed="22"/>
      </left>
      <right/>
      <top style="thin">
        <color indexed="23"/>
      </top>
      <bottom style="medium">
        <color indexed="23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 style="medium">
        <color indexed="22"/>
      </right>
      <top/>
      <bottom style="medium">
        <color indexed="22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11" fillId="0" borderId="0" xfId="0" applyFont="1"/>
    <xf numFmtId="0" fontId="0" fillId="0" borderId="2" xfId="0" applyFill="1" applyBorder="1" applyAlignment="1"/>
    <xf numFmtId="0" fontId="0" fillId="0" borderId="1" xfId="0" applyFill="1" applyBorder="1" applyAlignment="1"/>
    <xf numFmtId="0" fontId="0" fillId="0" borderId="3" xfId="0" applyFill="1" applyBorder="1" applyAlignment="1"/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5" fillId="0" borderId="0" xfId="0" applyFont="1"/>
    <xf numFmtId="0" fontId="12" fillId="0" borderId="0" xfId="0" applyFont="1"/>
    <xf numFmtId="0" fontId="11" fillId="2" borderId="0" xfId="0" applyFont="1" applyFill="1"/>
    <xf numFmtId="0" fontId="0" fillId="2" borderId="0" xfId="0" applyFill="1"/>
    <xf numFmtId="0" fontId="11" fillId="3" borderId="0" xfId="0" applyFont="1" applyFill="1"/>
    <xf numFmtId="0" fontId="0" fillId="3" borderId="0" xfId="0" applyFill="1"/>
    <xf numFmtId="0" fontId="11" fillId="0" borderId="0" xfId="0" applyFont="1" applyAlignment="1">
      <alignment horizontal="left"/>
    </xf>
    <xf numFmtId="0" fontId="0" fillId="0" borderId="1" xfId="0" applyFill="1" applyBorder="1" applyAlignment="1">
      <alignment horizontal="right" vertical="top" wrapText="1"/>
    </xf>
    <xf numFmtId="0" fontId="0" fillId="0" borderId="3" xfId="0" applyFill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0" fontId="14" fillId="0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4" fillId="0" borderId="2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0" xfId="0" applyAlignment="1">
      <alignment horizontal="right"/>
    </xf>
    <xf numFmtId="0" fontId="15" fillId="0" borderId="0" xfId="0" applyFont="1" applyFill="1"/>
    <xf numFmtId="0" fontId="16" fillId="0" borderId="0" xfId="0" applyFont="1" applyFill="1"/>
    <xf numFmtId="0" fontId="17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4" borderId="1" xfId="0" applyFill="1" applyBorder="1" applyAlignment="1">
      <alignment horizontal="center" wrapText="1"/>
    </xf>
    <xf numFmtId="0" fontId="9" fillId="0" borderId="0" xfId="0" applyFont="1"/>
    <xf numFmtId="0" fontId="0" fillId="0" borderId="0" xfId="0" applyAlignment="1">
      <alignment horizontal="center"/>
    </xf>
    <xf numFmtId="0" fontId="0" fillId="5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18" fillId="0" borderId="0" xfId="1" applyAlignment="1" applyProtection="1"/>
    <xf numFmtId="0" fontId="0" fillId="0" borderId="1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19" fillId="0" borderId="2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10" fillId="0" borderId="0" xfId="0" applyFont="1"/>
    <xf numFmtId="0" fontId="9" fillId="0" borderId="0" xfId="0" applyFont="1" applyFill="1" applyBorder="1" applyAlignment="1">
      <alignment horizontal="left"/>
    </xf>
    <xf numFmtId="0" fontId="9" fillId="0" borderId="0" xfId="0" applyFont="1" applyAlignment="1">
      <alignment horizontal="right"/>
    </xf>
    <xf numFmtId="0" fontId="9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9" fillId="3" borderId="0" xfId="0" applyFont="1" applyFill="1" applyAlignment="1">
      <alignment horizontal="left"/>
    </xf>
    <xf numFmtId="0" fontId="0" fillId="8" borderId="0" xfId="0" applyFill="1"/>
    <xf numFmtId="0" fontId="9" fillId="8" borderId="0" xfId="0" applyFont="1" applyFill="1"/>
    <xf numFmtId="0" fontId="7" fillId="0" borderId="1" xfId="0" applyFont="1" applyFill="1" applyBorder="1" applyAlignment="1"/>
    <xf numFmtId="0" fontId="7" fillId="0" borderId="3" xfId="0" applyFont="1" applyFill="1" applyBorder="1" applyAlignment="1"/>
    <xf numFmtId="0" fontId="8" fillId="0" borderId="1" xfId="0" applyFont="1" applyFill="1" applyBorder="1" applyAlignment="1"/>
    <xf numFmtId="0" fontId="8" fillId="0" borderId="1" xfId="0" applyFont="1" applyBorder="1" applyAlignment="1">
      <alignment horizontal="left"/>
    </xf>
    <xf numFmtId="0" fontId="20" fillId="0" borderId="3" xfId="0" applyFont="1" applyFill="1" applyBorder="1" applyAlignment="1"/>
    <xf numFmtId="0" fontId="20" fillId="0" borderId="1" xfId="0" applyFont="1" applyFill="1" applyBorder="1" applyAlignment="1"/>
    <xf numFmtId="0" fontId="7" fillId="0" borderId="0" xfId="0" applyFont="1"/>
    <xf numFmtId="0" fontId="6" fillId="0" borderId="0" xfId="0" applyFont="1"/>
    <xf numFmtId="0" fontId="14" fillId="0" borderId="2" xfId="0" applyFont="1" applyFill="1" applyBorder="1" applyAlignment="1">
      <alignment horizontal="right" wrapText="1"/>
    </xf>
    <xf numFmtId="0" fontId="21" fillId="9" borderId="0" xfId="0" applyFont="1" applyFill="1"/>
    <xf numFmtId="0" fontId="22" fillId="9" borderId="0" xfId="0" applyFont="1" applyFill="1"/>
    <xf numFmtId="0" fontId="21" fillId="10" borderId="0" xfId="0" applyFont="1" applyFill="1"/>
    <xf numFmtId="0" fontId="22" fillId="10" borderId="0" xfId="0" applyFont="1" applyFill="1"/>
    <xf numFmtId="0" fontId="0" fillId="0" borderId="16" xfId="0" applyBorder="1"/>
    <xf numFmtId="0" fontId="0" fillId="0" borderId="17" xfId="0" applyBorder="1"/>
    <xf numFmtId="0" fontId="0" fillId="0" borderId="10" xfId="0" applyBorder="1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5" xfId="0" applyBorder="1"/>
    <xf numFmtId="0" fontId="0" fillId="0" borderId="18" xfId="0" applyBorder="1"/>
    <xf numFmtId="0" fontId="0" fillId="0" borderId="9" xfId="0" applyBorder="1"/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0" fillId="0" borderId="13" xfId="0" applyBorder="1"/>
    <xf numFmtId="0" fontId="0" fillId="0" borderId="14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23" fillId="0" borderId="0" xfId="0" applyFont="1"/>
    <xf numFmtId="0" fontId="2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4" fillId="0" borderId="0" xfId="0" applyFont="1"/>
    <xf numFmtId="0" fontId="20" fillId="0" borderId="1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4" fillId="0" borderId="1" xfId="0" applyFont="1" applyFill="1" applyBorder="1" applyAlignment="1"/>
    <xf numFmtId="0" fontId="24" fillId="0" borderId="1" xfId="0" applyFont="1" applyBorder="1" applyAlignment="1">
      <alignment horizontal="left"/>
    </xf>
    <xf numFmtId="0" fontId="25" fillId="0" borderId="0" xfId="0" applyFont="1"/>
    <xf numFmtId="0" fontId="20" fillId="0" borderId="1" xfId="0" applyFont="1" applyFill="1" applyBorder="1" applyAlignment="1">
      <alignment horizontal="left"/>
    </xf>
    <xf numFmtId="0" fontId="11" fillId="0" borderId="0" xfId="0" applyFont="1" applyFill="1"/>
    <xf numFmtId="0" fontId="1" fillId="0" borderId="0" xfId="0" applyFont="1"/>
    <xf numFmtId="0" fontId="27" fillId="0" borderId="1" xfId="0" applyFont="1" applyFill="1" applyBorder="1" applyAlignment="1"/>
    <xf numFmtId="0" fontId="27" fillId="0" borderId="3" xfId="0" applyFont="1" applyFill="1" applyBorder="1" applyAlignment="1"/>
    <xf numFmtId="0" fontId="27" fillId="0" borderId="0" xfId="0" applyFont="1" applyFill="1" applyBorder="1"/>
    <xf numFmtId="0" fontId="28" fillId="0" borderId="0" xfId="0" applyFont="1" applyFill="1" applyBorder="1"/>
    <xf numFmtId="0" fontId="26" fillId="0" borderId="29" xfId="0" applyFont="1" applyFill="1" applyBorder="1"/>
    <xf numFmtId="0" fontId="27" fillId="0" borderId="30" xfId="0" applyFont="1" applyFill="1" applyBorder="1"/>
    <xf numFmtId="0" fontId="27" fillId="0" borderId="31" xfId="0" applyFont="1" applyFill="1" applyBorder="1"/>
    <xf numFmtId="0" fontId="27" fillId="0" borderId="32" xfId="0" applyFont="1" applyFill="1" applyBorder="1"/>
    <xf numFmtId="0" fontId="27" fillId="0" borderId="33" xfId="0" applyFont="1" applyFill="1" applyBorder="1"/>
    <xf numFmtId="0" fontId="27" fillId="0" borderId="34" xfId="0" applyFont="1" applyFill="1" applyBorder="1" applyAlignment="1"/>
    <xf numFmtId="0" fontId="27" fillId="0" borderId="35" xfId="0" applyFont="1" applyFill="1" applyBorder="1" applyAlignment="1"/>
    <xf numFmtId="0" fontId="0" fillId="0" borderId="36" xfId="0" applyFill="1" applyBorder="1"/>
    <xf numFmtId="0" fontId="0" fillId="0" borderId="37" xfId="0" applyFill="1" applyBorder="1"/>
    <xf numFmtId="0" fontId="0" fillId="0" borderId="38" xfId="0" applyFill="1" applyBorder="1"/>
    <xf numFmtId="0" fontId="10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3">
    <dxf>
      <fill>
        <patternFill>
          <bgColor indexed="1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4" Type="http://schemas.openxmlformats.org/officeDocument/2006/relationships/styles" Target="styles.xml"/><Relationship Id="rId4" Type="http://schemas.openxmlformats.org/officeDocument/2006/relationships/worksheet" Target="worksheets/sheet4.xml"/><Relationship Id="rId7" Type="http://schemas.openxmlformats.org/officeDocument/2006/relationships/worksheet" Target="worksheets/sheet7.xml"/><Relationship Id="rId11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6" Type="http://schemas.openxmlformats.org/officeDocument/2006/relationships/calcChain" Target="calcChain.xml"/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0" Type="http://schemas.openxmlformats.org/officeDocument/2006/relationships/worksheet" Target="worksheets/sheet10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9" Type="http://schemas.openxmlformats.org/officeDocument/2006/relationships/worksheet" Target="worksheets/sheet9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22</xdr:row>
      <xdr:rowOff>165100</xdr:rowOff>
    </xdr:from>
    <xdr:to>
      <xdr:col>3</xdr:col>
      <xdr:colOff>79131</xdr:colOff>
      <xdr:row>26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" y="4025900"/>
          <a:ext cx="625231" cy="5080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8</xdr:col>
      <xdr:colOff>0</xdr:colOff>
      <xdr:row>26</xdr:row>
      <xdr:rowOff>10319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4000" y="4038600"/>
          <a:ext cx="622300" cy="505619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10</xdr:col>
      <xdr:colOff>0</xdr:colOff>
      <xdr:row>26</xdr:row>
      <xdr:rowOff>10319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08600" y="4038600"/>
          <a:ext cx="622300" cy="50561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11</xdr:col>
      <xdr:colOff>0</xdr:colOff>
      <xdr:row>26</xdr:row>
      <xdr:rowOff>10319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30900" y="4038600"/>
          <a:ext cx="622300" cy="505619"/>
        </a:xfrm>
        <a:prstGeom prst="rect">
          <a:avLst/>
        </a:prstGeom>
      </xdr:spPr>
    </xdr:pic>
    <xdr:clientData/>
  </xdr:twoCellAnchor>
  <xdr:twoCellAnchor editAs="oneCell">
    <xdr:from>
      <xdr:col>3</xdr:col>
      <xdr:colOff>619369</xdr:colOff>
      <xdr:row>22</xdr:row>
      <xdr:rowOff>165100</xdr:rowOff>
    </xdr:from>
    <xdr:to>
      <xdr:col>5</xdr:col>
      <xdr:colOff>0</xdr:colOff>
      <xdr:row>26</xdr:row>
      <xdr:rowOff>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4169" y="4025900"/>
          <a:ext cx="625231" cy="508000"/>
        </a:xfrm>
        <a:prstGeom prst="rect">
          <a:avLst/>
        </a:prstGeom>
      </xdr:spPr>
    </xdr:pic>
    <xdr:clientData/>
  </xdr:twoCellAnchor>
  <xdr:twoCellAnchor editAs="oneCell">
    <xdr:from>
      <xdr:col>4</xdr:col>
      <xdr:colOff>619369</xdr:colOff>
      <xdr:row>23</xdr:row>
      <xdr:rowOff>0</xdr:rowOff>
    </xdr:from>
    <xdr:to>
      <xdr:col>6</xdr:col>
      <xdr:colOff>0</xdr:colOff>
      <xdr:row>26</xdr:row>
      <xdr:rowOff>12700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6469" y="4038600"/>
          <a:ext cx="625231" cy="5080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7</xdr:col>
      <xdr:colOff>2931</xdr:colOff>
      <xdr:row>26</xdr:row>
      <xdr:rowOff>12700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1700" y="4038600"/>
          <a:ext cx="625231" cy="508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23</xdr:row>
      <xdr:rowOff>0</xdr:rowOff>
    </xdr:from>
    <xdr:to>
      <xdr:col>9</xdr:col>
      <xdr:colOff>2931</xdr:colOff>
      <xdr:row>26</xdr:row>
      <xdr:rowOff>12700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6300" y="4038600"/>
          <a:ext cx="625231" cy="508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0</xdr:colOff>
      <xdr:row>26</xdr:row>
      <xdr:rowOff>10319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4800" y="4038600"/>
          <a:ext cx="622300" cy="505619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23</xdr:row>
      <xdr:rowOff>1</xdr:rowOff>
    </xdr:from>
    <xdr:to>
      <xdr:col>12</xdr:col>
      <xdr:colOff>0</xdr:colOff>
      <xdr:row>26</xdr:row>
      <xdr:rowOff>1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H="1">
          <a:off x="6553200" y="4038601"/>
          <a:ext cx="622300" cy="4953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23</xdr:row>
      <xdr:rowOff>0</xdr:rowOff>
    </xdr:from>
    <xdr:to>
      <xdr:col>13</xdr:col>
      <xdr:colOff>0</xdr:colOff>
      <xdr:row>26</xdr:row>
      <xdr:rowOff>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H="1">
          <a:off x="7175500" y="4038600"/>
          <a:ext cx="622300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32</xdr:row>
      <xdr:rowOff>88900</xdr:rowOff>
    </xdr:from>
    <xdr:to>
      <xdr:col>4</xdr:col>
      <xdr:colOff>558800</xdr:colOff>
      <xdr:row>56</xdr:row>
      <xdr:rowOff>12700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5486400"/>
          <a:ext cx="4508500" cy="3924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</xdr:colOff>
      <xdr:row>32</xdr:row>
      <xdr:rowOff>88900</xdr:rowOff>
    </xdr:from>
    <xdr:to>
      <xdr:col>4</xdr:col>
      <xdr:colOff>787400</xdr:colOff>
      <xdr:row>56</xdr:row>
      <xdr:rowOff>25400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5486400"/>
          <a:ext cx="4508500" cy="392430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31</xdr:row>
      <xdr:rowOff>139700</xdr:rowOff>
    </xdr:from>
    <xdr:to>
      <xdr:col>4</xdr:col>
      <xdr:colOff>495300</xdr:colOff>
      <xdr:row>55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5372100"/>
          <a:ext cx="4508500" cy="3924300"/>
        </a:xfrm>
        <a:prstGeom prst="rect">
          <a:avLst/>
        </a:prstGeom>
      </xdr:spPr>
    </xdr:pic>
    <xdr:clientData/>
  </xdr:twoCellAnchor>
  <xdr:twoCellAnchor editAs="oneCell">
    <xdr:from>
      <xdr:col>0</xdr:col>
      <xdr:colOff>292100</xdr:colOff>
      <xdr:row>32</xdr:row>
      <xdr:rowOff>38100</xdr:rowOff>
    </xdr:from>
    <xdr:to>
      <xdr:col>4</xdr:col>
      <xdr:colOff>584200</xdr:colOff>
      <xdr:row>55</xdr:row>
      <xdr:rowOff>139700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100" y="5435600"/>
          <a:ext cx="4508500" cy="3924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55</xdr:row>
      <xdr:rowOff>0</xdr:rowOff>
    </xdr:from>
    <xdr:to>
      <xdr:col>7</xdr:col>
      <xdr:colOff>850900</xdr:colOff>
      <xdr:row>73</xdr:row>
      <xdr:rowOff>127000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1518900"/>
          <a:ext cx="8102600" cy="3098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73</xdr:row>
      <xdr:rowOff>50800</xdr:rowOff>
    </xdr:from>
    <xdr:to>
      <xdr:col>7</xdr:col>
      <xdr:colOff>0</xdr:colOff>
      <xdr:row>91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0200" y="13754100"/>
          <a:ext cx="7073900" cy="30734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73</xdr:row>
      <xdr:rowOff>63500</xdr:rowOff>
    </xdr:from>
    <xdr:to>
      <xdr:col>7</xdr:col>
      <xdr:colOff>12700</xdr:colOff>
      <xdr:row>92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13766800"/>
          <a:ext cx="7073900" cy="307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B2:D28"/>
  <sheetViews>
    <sheetView showGridLines="0" tabSelected="1" workbookViewId="0">
      <selection activeCell="H30" sqref="H30"/>
    </sheetView>
  </sheetViews>
  <sheetFormatPr baseColWidth="10" defaultRowHeight="13"/>
  <cols>
    <col min="1" max="1" width="3.7109375" customWidth="1"/>
  </cols>
  <sheetData>
    <row r="2" spans="2:4" ht="16">
      <c r="B2" s="16" t="s">
        <v>186</v>
      </c>
    </row>
    <row r="4" spans="2:4">
      <c r="B4" t="s">
        <v>291</v>
      </c>
    </row>
    <row r="5" spans="2:4">
      <c r="B5" s="43"/>
    </row>
    <row r="6" spans="2:4">
      <c r="B6" t="s">
        <v>180</v>
      </c>
    </row>
    <row r="8" spans="2:4">
      <c r="B8" s="43" t="str">
        <f>HYPERLINK("http://canvasbeagles.pbwiki.com","http://canvasbeagles.pbwiki.com")</f>
        <v>http://canvasbeagles.pbwiki.com</v>
      </c>
    </row>
    <row r="9" spans="2:4">
      <c r="B9" s="43"/>
    </row>
    <row r="10" spans="2:4">
      <c r="B10" t="s">
        <v>181</v>
      </c>
    </row>
    <row r="12" spans="2:4">
      <c r="B12" t="s">
        <v>292</v>
      </c>
      <c r="C12" t="s">
        <v>293</v>
      </c>
      <c r="D12" t="s">
        <v>246</v>
      </c>
    </row>
    <row r="18" spans="2:2" ht="16">
      <c r="B18" s="16" t="s">
        <v>319</v>
      </c>
    </row>
    <row r="19" spans="2:2" ht="16">
      <c r="B19" s="16" t="s">
        <v>320</v>
      </c>
    </row>
    <row r="20" spans="2:2" ht="16">
      <c r="B20" s="16" t="s">
        <v>321</v>
      </c>
    </row>
    <row r="21" spans="2:2">
      <c r="B21" s="43" t="str">
        <f>HYPERLINK("http://www.iandrea.co.uk/wargames/assets/CBcampaign2/CBcampaign2.xlsx")</f>
        <v>http://www.iandrea.co.uk/wargames/assets/CBcampaign2/CBcampaign2.xlsx</v>
      </c>
    </row>
    <row r="23" spans="2:2">
      <c r="B23" t="s">
        <v>187</v>
      </c>
    </row>
    <row r="25" spans="2:2">
      <c r="B25" t="s">
        <v>173</v>
      </c>
    </row>
    <row r="28" spans="2:2" ht="18">
      <c r="B28" s="105" t="s">
        <v>63</v>
      </c>
    </row>
  </sheetData>
  <phoneticPr fontId="13" type="noConversion"/>
  <pageMargins left="0.75000000000000011" right="0.75000000000000011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B2:K96"/>
  <sheetViews>
    <sheetView showGridLines="0" topLeftCell="A71" workbookViewId="0">
      <pane xSplit="24940"/>
      <selection activeCell="J84" sqref="J84"/>
      <selection pane="topRight" activeCell="L1" sqref="L1"/>
    </sheetView>
  </sheetViews>
  <sheetFormatPr baseColWidth="10" defaultRowHeight="13"/>
  <cols>
    <col min="1" max="1" width="3.7109375" customWidth="1"/>
    <col min="2" max="2" width="27.7109375" customWidth="1"/>
    <col min="3" max="3" width="9" customWidth="1"/>
  </cols>
  <sheetData>
    <row r="2" spans="2:3" ht="16">
      <c r="B2" s="16" t="s">
        <v>219</v>
      </c>
    </row>
    <row r="4" spans="2:3">
      <c r="B4" t="s">
        <v>221</v>
      </c>
      <c r="C4" s="43" t="str">
        <f>HYPERLINK("http://canvaseagles.diplomacy.ca/downloads/files/c.e.-v3.6.2a.pdf","c.e.-v3.6.2a.pdf")</f>
        <v>c.e.-v3.6.2a.pdf</v>
      </c>
    </row>
    <row r="5" spans="2:3">
      <c r="B5" t="s">
        <v>223</v>
      </c>
      <c r="C5" s="43" t="str">
        <f>HYPERLINK("http://canvaseagles.diplomacy.ca/downloads/files/enhanced_campaign_system_v1.2.pdf","enhanced_campaign_system_v1.2.pdf")</f>
        <v>enhanced_campaign_system_v1.2.pdf</v>
      </c>
    </row>
    <row r="6" spans="2:3">
      <c r="B6" t="s">
        <v>220</v>
      </c>
      <c r="C6" s="43" t="str">
        <f>HYPERLINK("http://canvaseagles.diplomacy.ca/downloads/files/campaign_reference_manual.pdf","campaign_reference_manual.pdf")</f>
        <v>campaign_reference_manual.pdf</v>
      </c>
    </row>
    <row r="8" spans="2:3">
      <c r="B8" s="38" t="s">
        <v>89</v>
      </c>
    </row>
    <row r="10" spans="2:3">
      <c r="B10" s="38" t="s">
        <v>164</v>
      </c>
    </row>
    <row r="11" spans="2:3" ht="14" thickBot="1">
      <c r="C11" s="39"/>
    </row>
    <row r="12" spans="2:3" ht="14" thickBot="1">
      <c r="B12" s="47" t="s">
        <v>90</v>
      </c>
      <c r="C12" s="46" t="s">
        <v>91</v>
      </c>
    </row>
    <row r="13" spans="2:3">
      <c r="B13" s="44" t="s">
        <v>92</v>
      </c>
      <c r="C13" s="48">
        <v>50</v>
      </c>
    </row>
    <row r="14" spans="2:3">
      <c r="B14" s="44" t="s">
        <v>93</v>
      </c>
      <c r="C14" s="48">
        <v>20</v>
      </c>
    </row>
    <row r="15" spans="2:3">
      <c r="B15" s="44" t="s">
        <v>94</v>
      </c>
      <c r="C15" s="48">
        <v>30</v>
      </c>
    </row>
    <row r="16" spans="2:3" ht="26">
      <c r="B16" s="44" t="s">
        <v>95</v>
      </c>
      <c r="C16" s="48">
        <v>50</v>
      </c>
    </row>
    <row r="17" spans="2:11" ht="26">
      <c r="B17" s="44" t="s">
        <v>158</v>
      </c>
      <c r="C17" s="48">
        <v>70</v>
      </c>
    </row>
    <row r="18" spans="2:11">
      <c r="B18" s="44" t="s">
        <v>159</v>
      </c>
      <c r="C18" s="48">
        <v>5</v>
      </c>
    </row>
    <row r="19" spans="2:11">
      <c r="B19" s="44" t="s">
        <v>160</v>
      </c>
      <c r="C19" s="48" t="s">
        <v>161</v>
      </c>
    </row>
    <row r="20" spans="2:11" ht="27" thickBot="1">
      <c r="B20" s="45" t="s">
        <v>162</v>
      </c>
      <c r="C20" s="49" t="s">
        <v>163</v>
      </c>
    </row>
    <row r="23" spans="2:11">
      <c r="B23" s="38" t="s">
        <v>37</v>
      </c>
      <c r="C23" s="50"/>
      <c r="D23" s="50"/>
      <c r="E23" s="50"/>
      <c r="F23" s="50"/>
      <c r="G23" s="50"/>
      <c r="H23" s="50"/>
      <c r="I23" s="50"/>
      <c r="J23" s="50"/>
      <c r="K23" s="50"/>
    </row>
    <row r="24" spans="2:11">
      <c r="B24" s="50"/>
      <c r="C24" s="50"/>
      <c r="D24" s="50"/>
      <c r="E24" s="50"/>
      <c r="F24" s="50"/>
      <c r="G24" s="50"/>
      <c r="H24" s="50"/>
      <c r="I24" s="50"/>
      <c r="J24" s="50"/>
      <c r="K24" s="50"/>
    </row>
    <row r="25" spans="2:11" ht="14" thickBot="1">
      <c r="B25" s="38" t="s">
        <v>165</v>
      </c>
      <c r="C25" s="50"/>
      <c r="D25" s="50"/>
      <c r="E25" s="50"/>
      <c r="F25" s="50"/>
      <c r="G25" s="50"/>
      <c r="H25" s="50"/>
      <c r="I25" s="50"/>
      <c r="J25" s="50"/>
      <c r="K25" s="50"/>
    </row>
    <row r="26" spans="2:11" ht="14" thickBot="1">
      <c r="B26" s="46" t="s">
        <v>90</v>
      </c>
      <c r="C26" s="46" t="s">
        <v>91</v>
      </c>
      <c r="D26" s="50"/>
      <c r="E26" s="50"/>
      <c r="F26" s="50"/>
      <c r="G26" s="50"/>
      <c r="H26" s="50"/>
      <c r="I26" s="50"/>
      <c r="J26" s="50"/>
      <c r="K26" s="50"/>
    </row>
    <row r="27" spans="2:11">
      <c r="B27" s="44" t="s">
        <v>135</v>
      </c>
      <c r="C27" s="44">
        <v>1</v>
      </c>
      <c r="D27" s="50"/>
      <c r="E27" s="50"/>
      <c r="F27" s="50"/>
      <c r="G27" s="50"/>
      <c r="H27" s="50"/>
      <c r="I27" s="50"/>
      <c r="J27" s="50"/>
      <c r="K27" s="50"/>
    </row>
    <row r="28" spans="2:11">
      <c r="B28" s="44" t="s">
        <v>136</v>
      </c>
      <c r="C28" s="44">
        <v>24</v>
      </c>
      <c r="D28" s="50"/>
      <c r="E28" s="50"/>
      <c r="F28" s="50"/>
      <c r="G28" s="50"/>
      <c r="H28" s="50"/>
      <c r="I28" s="50"/>
      <c r="J28" s="50"/>
      <c r="K28" s="50"/>
    </row>
    <row r="29" spans="2:11">
      <c r="B29" s="44" t="s">
        <v>137</v>
      </c>
      <c r="C29" s="44">
        <v>12</v>
      </c>
      <c r="D29" s="50"/>
      <c r="E29" s="50"/>
      <c r="F29" s="50"/>
      <c r="G29" s="50"/>
      <c r="H29" s="50"/>
      <c r="I29" s="50"/>
      <c r="J29" s="50"/>
      <c r="K29" s="50"/>
    </row>
    <row r="30" spans="2:11">
      <c r="B30" s="44" t="s">
        <v>138</v>
      </c>
      <c r="C30" s="44">
        <v>5</v>
      </c>
      <c r="D30" s="50"/>
      <c r="E30" s="50"/>
      <c r="F30" s="50"/>
      <c r="G30" s="50"/>
      <c r="H30" s="50"/>
      <c r="I30" s="50"/>
      <c r="J30" s="50"/>
      <c r="K30" s="50"/>
    </row>
    <row r="31" spans="2:11" ht="14" thickBot="1">
      <c r="B31" s="45" t="s">
        <v>139</v>
      </c>
      <c r="C31" s="45">
        <v>2</v>
      </c>
      <c r="D31" s="50"/>
      <c r="E31" s="50"/>
      <c r="F31" s="50"/>
      <c r="G31" s="50"/>
      <c r="H31" s="50"/>
      <c r="I31" s="50"/>
      <c r="J31" s="50"/>
      <c r="K31" s="50"/>
    </row>
    <row r="32" spans="2:11">
      <c r="B32" s="50"/>
      <c r="C32" s="50"/>
      <c r="D32" s="50"/>
      <c r="E32" s="50"/>
      <c r="F32" s="50"/>
      <c r="G32" s="50"/>
      <c r="H32" s="50"/>
      <c r="I32" s="50"/>
      <c r="J32" s="50"/>
      <c r="K32" s="50"/>
    </row>
    <row r="33" spans="2:11" ht="14" thickBot="1">
      <c r="B33" s="50" t="s">
        <v>140</v>
      </c>
      <c r="C33" s="50"/>
      <c r="D33" s="50"/>
      <c r="E33" s="50"/>
      <c r="F33" s="50"/>
      <c r="G33" s="50"/>
      <c r="H33" s="50"/>
      <c r="I33" s="50"/>
      <c r="J33" s="50"/>
      <c r="K33" s="50"/>
    </row>
    <row r="34" spans="2:11" ht="14" thickBot="1">
      <c r="B34" s="46" t="s">
        <v>90</v>
      </c>
      <c r="C34" s="46" t="s">
        <v>91</v>
      </c>
      <c r="D34" s="50"/>
      <c r="E34" s="50"/>
      <c r="F34" s="50"/>
      <c r="G34" s="50"/>
      <c r="H34" s="50"/>
      <c r="I34" s="50"/>
      <c r="J34" s="50"/>
      <c r="K34" s="50"/>
    </row>
    <row r="35" spans="2:11">
      <c r="B35" s="44" t="s">
        <v>141</v>
      </c>
      <c r="C35" s="44">
        <v>5</v>
      </c>
      <c r="D35" s="50"/>
      <c r="E35" s="50"/>
      <c r="F35" s="50"/>
      <c r="G35" s="50"/>
      <c r="H35" s="50"/>
      <c r="I35" s="50"/>
      <c r="J35" s="50"/>
      <c r="K35" s="50"/>
    </row>
    <row r="36" spans="2:11">
      <c r="B36" s="44" t="s">
        <v>138</v>
      </c>
      <c r="C36" s="44">
        <v>5</v>
      </c>
      <c r="D36" s="50"/>
      <c r="E36" s="50"/>
      <c r="F36" s="50"/>
      <c r="G36" s="50"/>
      <c r="H36" s="50"/>
      <c r="I36" s="50"/>
      <c r="J36" s="50"/>
      <c r="K36" s="50"/>
    </row>
    <row r="37" spans="2:11">
      <c r="B37" s="44" t="s">
        <v>136</v>
      </c>
      <c r="C37" s="44">
        <v>24</v>
      </c>
      <c r="D37" s="50"/>
      <c r="E37" s="50"/>
      <c r="F37" s="50"/>
      <c r="G37" s="50"/>
      <c r="H37" s="50"/>
      <c r="I37" s="50"/>
      <c r="J37" s="50"/>
      <c r="K37" s="50"/>
    </row>
    <row r="38" spans="2:11">
      <c r="B38" s="44" t="s">
        <v>137</v>
      </c>
      <c r="C38" s="44">
        <v>12</v>
      </c>
      <c r="D38" s="50"/>
      <c r="E38" s="50"/>
      <c r="F38" s="50"/>
      <c r="G38" s="50"/>
      <c r="H38" s="50"/>
      <c r="I38" s="50"/>
      <c r="J38" s="50"/>
      <c r="K38" s="50"/>
    </row>
    <row r="39" spans="2:11" ht="14" thickBot="1">
      <c r="B39" s="45" t="s">
        <v>139</v>
      </c>
      <c r="C39" s="45">
        <v>2</v>
      </c>
      <c r="D39" s="50"/>
      <c r="E39" s="50"/>
      <c r="F39" s="50"/>
      <c r="G39" s="50"/>
      <c r="H39" s="50"/>
      <c r="I39" s="50"/>
      <c r="J39" s="50"/>
      <c r="K39" s="50"/>
    </row>
    <row r="40" spans="2:11"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2:11" ht="47" customHeight="1">
      <c r="B41" s="123" t="s">
        <v>27</v>
      </c>
      <c r="C41" s="123"/>
      <c r="D41" s="123"/>
      <c r="E41" s="50"/>
      <c r="F41" s="50"/>
      <c r="G41" s="50"/>
      <c r="H41" s="50"/>
      <c r="I41" s="50"/>
      <c r="J41" s="50"/>
      <c r="K41" s="50"/>
    </row>
    <row r="42" spans="2:11">
      <c r="B42" s="50"/>
      <c r="C42" s="50"/>
      <c r="D42" s="50"/>
      <c r="E42" s="50"/>
      <c r="F42" s="50"/>
      <c r="G42" s="50"/>
      <c r="H42" s="50"/>
      <c r="I42" s="50"/>
      <c r="J42" s="50"/>
      <c r="K42" s="50"/>
    </row>
    <row r="43" spans="2:11">
      <c r="B43" s="50" t="s">
        <v>28</v>
      </c>
      <c r="C43" s="50"/>
      <c r="D43" s="50"/>
      <c r="E43" s="50"/>
      <c r="F43" s="50"/>
      <c r="G43" s="50"/>
      <c r="H43" s="50"/>
      <c r="I43" s="50"/>
      <c r="J43" s="50"/>
      <c r="K43" s="50"/>
    </row>
    <row r="44" spans="2:11">
      <c r="B44" s="50"/>
      <c r="C44" s="50"/>
      <c r="D44" s="50"/>
      <c r="E44" s="50"/>
      <c r="F44" s="50"/>
      <c r="G44" s="50"/>
      <c r="H44" s="50"/>
      <c r="I44" s="50"/>
      <c r="J44" s="50"/>
      <c r="K44" s="50"/>
    </row>
    <row r="45" spans="2:11">
      <c r="B45" s="50" t="s">
        <v>209</v>
      </c>
      <c r="C45" s="50"/>
      <c r="D45" s="50"/>
      <c r="E45" s="50"/>
      <c r="F45" s="50"/>
      <c r="G45" s="50"/>
      <c r="H45" s="50"/>
      <c r="I45" s="50"/>
      <c r="J45" s="50"/>
      <c r="K45" s="50"/>
    </row>
    <row r="46" spans="2:11">
      <c r="B46" s="50"/>
      <c r="C46" s="50"/>
      <c r="D46" s="50"/>
      <c r="E46" s="50"/>
      <c r="F46" s="50"/>
      <c r="G46" s="50"/>
      <c r="H46" s="50"/>
      <c r="I46" s="50"/>
      <c r="J46" s="50"/>
      <c r="K46" s="50"/>
    </row>
    <row r="47" spans="2:11">
      <c r="B47" s="98" t="s">
        <v>106</v>
      </c>
      <c r="C47" s="50"/>
      <c r="D47" s="50"/>
      <c r="E47" s="50"/>
      <c r="F47" s="50"/>
      <c r="G47" s="50"/>
      <c r="H47" s="50"/>
      <c r="I47" s="50"/>
      <c r="J47" s="50"/>
      <c r="K47" s="50"/>
    </row>
    <row r="48" spans="2:11">
      <c r="B48" s="50"/>
      <c r="C48" s="50"/>
      <c r="D48" s="50"/>
      <c r="E48" s="50"/>
      <c r="F48" s="50"/>
      <c r="G48" s="50"/>
      <c r="H48" s="50"/>
      <c r="I48" s="50"/>
      <c r="J48" s="50"/>
      <c r="K48" s="50"/>
    </row>
    <row r="49" spans="2:11">
      <c r="B49" s="123" t="s">
        <v>192</v>
      </c>
      <c r="C49" s="123"/>
      <c r="D49" s="50"/>
      <c r="E49" s="50"/>
      <c r="F49" s="50"/>
      <c r="G49" s="50"/>
      <c r="H49" s="50"/>
      <c r="I49" s="50"/>
      <c r="J49" s="50"/>
      <c r="K49" s="50"/>
    </row>
    <row r="50" spans="2:11" ht="58" customHeight="1">
      <c r="B50" s="123" t="s">
        <v>322</v>
      </c>
      <c r="C50" s="123"/>
      <c r="D50" s="50"/>
      <c r="E50" s="50"/>
      <c r="G50" s="50"/>
      <c r="H50" s="50"/>
      <c r="I50" s="50"/>
      <c r="J50" s="50"/>
      <c r="K50" s="50"/>
    </row>
    <row r="51" spans="2:11">
      <c r="B51" s="123" t="s">
        <v>194</v>
      </c>
      <c r="C51" s="123"/>
      <c r="D51" s="50"/>
      <c r="E51" s="50"/>
      <c r="F51" s="50"/>
      <c r="G51" s="50"/>
      <c r="H51" s="50"/>
      <c r="I51" s="50"/>
      <c r="J51" s="50"/>
      <c r="K51" s="50"/>
    </row>
    <row r="52" spans="2:11">
      <c r="B52" s="50" t="s">
        <v>85</v>
      </c>
      <c r="C52" s="50"/>
      <c r="D52" s="50"/>
      <c r="E52" s="50"/>
      <c r="F52" s="50"/>
      <c r="G52" s="50"/>
      <c r="H52" s="50"/>
      <c r="I52" s="50"/>
      <c r="J52" s="50"/>
      <c r="K52" s="50"/>
    </row>
    <row r="53" spans="2:11">
      <c r="B53" s="50"/>
      <c r="C53" s="50"/>
      <c r="D53" s="50"/>
      <c r="E53" s="50"/>
      <c r="F53" s="50"/>
      <c r="G53" s="50"/>
      <c r="H53" s="50"/>
      <c r="I53" s="50"/>
      <c r="J53" s="50"/>
      <c r="K53" s="50"/>
    </row>
    <row r="54" spans="2:11">
      <c r="B54" s="101" t="s">
        <v>64</v>
      </c>
      <c r="C54" s="50"/>
      <c r="D54" s="50"/>
      <c r="E54" s="50"/>
      <c r="F54" s="50"/>
      <c r="G54" s="50"/>
      <c r="H54" s="50"/>
      <c r="I54" s="50"/>
      <c r="J54" s="50"/>
      <c r="K54" s="50"/>
    </row>
    <row r="55" spans="2:11">
      <c r="B55" s="50"/>
      <c r="C55" s="50"/>
      <c r="D55" s="50"/>
      <c r="E55" s="50"/>
      <c r="F55" s="50"/>
      <c r="G55" s="50"/>
      <c r="H55" s="50"/>
      <c r="I55" s="50"/>
      <c r="J55" s="50"/>
      <c r="K55" s="50"/>
    </row>
    <row r="56" spans="2:11">
      <c r="C56" s="50"/>
      <c r="D56" s="50"/>
      <c r="E56" s="50"/>
      <c r="F56" s="50"/>
      <c r="G56" s="50"/>
      <c r="H56" s="50"/>
      <c r="I56" s="50"/>
      <c r="J56" s="50"/>
      <c r="K56" s="50"/>
    </row>
    <row r="57" spans="2:11">
      <c r="C57" s="50"/>
      <c r="D57" s="50"/>
      <c r="E57" s="50"/>
      <c r="F57" s="50"/>
      <c r="G57" s="50"/>
      <c r="H57" s="50"/>
      <c r="I57" s="50"/>
      <c r="J57" s="50"/>
      <c r="K57" s="50"/>
    </row>
    <row r="58" spans="2:11">
      <c r="C58" s="50"/>
      <c r="D58" s="50"/>
      <c r="E58" s="50"/>
      <c r="F58" s="50"/>
      <c r="G58" s="50"/>
      <c r="H58" s="50"/>
      <c r="I58" s="50"/>
      <c r="J58" s="50"/>
      <c r="K58" s="50"/>
    </row>
    <row r="59" spans="2:11">
      <c r="C59" s="50"/>
      <c r="D59" s="50"/>
      <c r="E59" s="50"/>
      <c r="F59" s="50"/>
      <c r="G59" s="50"/>
      <c r="H59" s="50"/>
      <c r="I59" s="50"/>
      <c r="J59" s="50"/>
      <c r="K59" s="50"/>
    </row>
    <row r="60" spans="2:11">
      <c r="C60" s="50"/>
      <c r="D60" s="50"/>
      <c r="E60" s="50"/>
      <c r="F60" s="50"/>
      <c r="G60" s="50"/>
      <c r="H60" s="50"/>
      <c r="I60" s="50"/>
      <c r="J60" s="50"/>
      <c r="K60" s="50"/>
    </row>
    <row r="61" spans="2:11">
      <c r="C61" s="50"/>
      <c r="D61" s="50"/>
      <c r="E61" s="50"/>
      <c r="F61" s="50"/>
      <c r="G61" s="50"/>
      <c r="H61" s="50"/>
      <c r="I61" s="50"/>
      <c r="J61" s="50"/>
      <c r="K61" s="50"/>
    </row>
    <row r="62" spans="2:11">
      <c r="C62" s="50"/>
      <c r="D62" s="50"/>
      <c r="E62" s="50"/>
      <c r="F62" s="50"/>
      <c r="G62" s="50"/>
      <c r="H62" s="50"/>
      <c r="I62" s="50"/>
      <c r="J62" s="50"/>
      <c r="K62" s="50"/>
    </row>
    <row r="63" spans="2:11">
      <c r="C63" s="50"/>
      <c r="D63" s="50"/>
      <c r="E63" s="50"/>
      <c r="F63" s="50"/>
      <c r="G63" s="50"/>
      <c r="H63" s="50"/>
      <c r="I63" s="50"/>
      <c r="J63" s="50"/>
      <c r="K63" s="50"/>
    </row>
    <row r="64" spans="2:11">
      <c r="C64" s="50"/>
      <c r="D64" s="50"/>
      <c r="E64" s="50"/>
      <c r="F64" s="50"/>
      <c r="G64" s="50"/>
      <c r="H64" s="50"/>
      <c r="I64" s="50"/>
      <c r="J64" s="50"/>
      <c r="K64" s="50"/>
    </row>
    <row r="65" spans="3:11">
      <c r="C65" s="50"/>
      <c r="D65" s="50"/>
      <c r="E65" s="50"/>
      <c r="F65" s="50"/>
      <c r="G65" s="50"/>
      <c r="H65" s="50"/>
      <c r="I65" s="50"/>
      <c r="J65" s="50"/>
      <c r="K65" s="50"/>
    </row>
    <row r="66" spans="3:11">
      <c r="C66" s="50"/>
      <c r="D66" s="50"/>
      <c r="E66" s="50"/>
      <c r="F66" s="50"/>
      <c r="G66" s="50"/>
      <c r="H66" s="50"/>
      <c r="I66" s="50"/>
      <c r="J66" s="50"/>
      <c r="K66" s="50"/>
    </row>
    <row r="67" spans="3:11">
      <c r="C67" s="50"/>
      <c r="D67" s="50"/>
      <c r="E67" s="50"/>
      <c r="F67" s="50"/>
      <c r="G67" s="50"/>
      <c r="H67" s="50"/>
      <c r="I67" s="50"/>
      <c r="J67" s="50"/>
      <c r="K67" s="50"/>
    </row>
    <row r="68" spans="3:11">
      <c r="C68" s="50"/>
      <c r="D68" s="50"/>
      <c r="E68" s="50"/>
      <c r="F68" s="50"/>
      <c r="G68" s="50"/>
      <c r="H68" s="50"/>
      <c r="I68" s="50"/>
      <c r="J68" s="50"/>
      <c r="K68" s="50"/>
    </row>
    <row r="69" spans="3:11">
      <c r="C69" s="50"/>
      <c r="D69" s="50"/>
      <c r="E69" s="50"/>
      <c r="F69" s="50"/>
      <c r="G69" s="50"/>
      <c r="H69" s="50"/>
      <c r="I69" s="50"/>
      <c r="J69" s="50"/>
      <c r="K69" s="50"/>
    </row>
    <row r="70" spans="3:11">
      <c r="C70" s="50"/>
      <c r="D70" s="50"/>
      <c r="E70" s="50"/>
      <c r="F70" s="50"/>
      <c r="G70" s="50"/>
      <c r="H70" s="50"/>
      <c r="I70" s="50"/>
      <c r="J70" s="50"/>
      <c r="K70" s="50"/>
    </row>
    <row r="71" spans="3:11">
      <c r="C71" s="50"/>
      <c r="D71" s="50"/>
      <c r="E71" s="50"/>
      <c r="F71" s="50"/>
      <c r="G71" s="50"/>
      <c r="H71" s="50"/>
      <c r="I71" s="50"/>
      <c r="J71" s="50"/>
      <c r="K71" s="50"/>
    </row>
    <row r="72" spans="3:11">
      <c r="C72" s="50"/>
      <c r="D72" s="50"/>
      <c r="E72" s="50"/>
      <c r="F72" s="50"/>
      <c r="G72" s="50"/>
      <c r="H72" s="50"/>
      <c r="I72" s="50"/>
      <c r="J72" s="50"/>
      <c r="K72" s="50"/>
    </row>
    <row r="73" spans="3:11">
      <c r="C73" s="50"/>
      <c r="D73" s="50"/>
      <c r="E73" s="50"/>
      <c r="F73" s="50"/>
      <c r="G73" s="50"/>
      <c r="H73" s="50"/>
      <c r="I73" s="50"/>
      <c r="J73" s="50"/>
      <c r="K73" s="50"/>
    </row>
    <row r="74" spans="3:11">
      <c r="C74" s="50"/>
      <c r="D74" s="50"/>
      <c r="E74" s="50"/>
      <c r="F74" s="50"/>
      <c r="G74" s="50"/>
      <c r="H74" s="50"/>
      <c r="I74" s="50"/>
      <c r="J74" s="50"/>
      <c r="K74" s="50"/>
    </row>
    <row r="75" spans="3:11">
      <c r="C75" s="50"/>
      <c r="D75" s="50"/>
      <c r="E75" s="50"/>
      <c r="F75" s="50"/>
      <c r="G75" s="50"/>
      <c r="H75" s="50"/>
      <c r="I75" s="50"/>
      <c r="J75" s="50"/>
      <c r="K75" s="50"/>
    </row>
    <row r="76" spans="3:11">
      <c r="C76" s="50"/>
      <c r="D76" s="50"/>
      <c r="E76" s="50"/>
      <c r="F76" s="50"/>
      <c r="G76" s="50"/>
      <c r="H76" s="50"/>
      <c r="I76" s="50"/>
      <c r="J76" s="50"/>
      <c r="K76" s="50"/>
    </row>
    <row r="77" spans="3:11">
      <c r="C77" s="50"/>
      <c r="D77" s="50"/>
      <c r="E77" s="50"/>
      <c r="F77" s="50"/>
      <c r="G77" s="50"/>
      <c r="H77" s="50"/>
      <c r="I77" s="50"/>
      <c r="J77" s="50"/>
      <c r="K77" s="50"/>
    </row>
    <row r="78" spans="3:11">
      <c r="C78" s="50"/>
      <c r="D78" s="50"/>
      <c r="E78" s="50"/>
      <c r="F78" s="50"/>
      <c r="G78" s="50"/>
      <c r="H78" s="50"/>
      <c r="I78" s="50"/>
      <c r="J78" s="50"/>
      <c r="K78" s="50"/>
    </row>
    <row r="79" spans="3:11">
      <c r="C79" s="50"/>
      <c r="D79" s="50"/>
      <c r="E79" s="50"/>
      <c r="F79" s="50"/>
      <c r="G79" s="50"/>
      <c r="H79" s="50"/>
      <c r="I79" s="50"/>
      <c r="J79" s="50"/>
      <c r="K79" s="50"/>
    </row>
    <row r="80" spans="3:11">
      <c r="C80" s="50"/>
      <c r="D80" s="50"/>
      <c r="E80" s="50"/>
      <c r="F80" s="50"/>
      <c r="G80" s="50"/>
      <c r="H80" s="50"/>
      <c r="I80" s="50"/>
      <c r="J80" s="50"/>
      <c r="K80" s="50"/>
    </row>
    <row r="81" spans="2:11">
      <c r="C81" s="50"/>
      <c r="D81" s="50"/>
      <c r="E81" s="50"/>
      <c r="F81" s="50"/>
      <c r="G81" s="50"/>
      <c r="H81" s="50"/>
      <c r="I81" s="50"/>
      <c r="J81" s="50"/>
      <c r="K81" s="50"/>
    </row>
    <row r="82" spans="2:11">
      <c r="C82" s="50"/>
      <c r="D82" s="50"/>
      <c r="E82" s="50"/>
      <c r="F82" s="50"/>
      <c r="G82" s="50"/>
      <c r="H82" s="50"/>
      <c r="I82" s="50"/>
      <c r="J82" s="50"/>
      <c r="K82" s="50"/>
    </row>
    <row r="83" spans="2:11">
      <c r="C83" s="50"/>
      <c r="D83" s="50"/>
      <c r="E83" s="50"/>
      <c r="F83" s="50"/>
      <c r="G83" s="50"/>
      <c r="H83" s="50"/>
      <c r="I83" s="50"/>
      <c r="J83" s="50"/>
      <c r="K83" s="50"/>
    </row>
    <row r="84" spans="2:11">
      <c r="C84" s="50"/>
      <c r="D84" s="50"/>
      <c r="E84" s="50"/>
      <c r="F84" s="50"/>
      <c r="G84" s="50"/>
      <c r="H84" s="50"/>
      <c r="I84" s="50"/>
      <c r="J84" s="50"/>
      <c r="K84" s="50"/>
    </row>
    <row r="85" spans="2:11">
      <c r="C85" s="50"/>
      <c r="D85" s="50"/>
      <c r="E85" s="50"/>
      <c r="F85" s="50"/>
      <c r="G85" s="50"/>
      <c r="H85" s="50"/>
      <c r="I85" s="50"/>
      <c r="J85" s="50"/>
      <c r="K85" s="50"/>
    </row>
    <row r="86" spans="2:11">
      <c r="C86" s="50"/>
      <c r="D86" s="50"/>
      <c r="E86" s="50"/>
      <c r="F86" s="50"/>
      <c r="G86" s="50"/>
      <c r="H86" s="50"/>
      <c r="I86" s="50"/>
      <c r="J86" s="50"/>
      <c r="K86" s="50"/>
    </row>
    <row r="87" spans="2:11">
      <c r="C87" s="50"/>
      <c r="D87" s="50"/>
      <c r="E87" s="50"/>
      <c r="F87" s="50"/>
      <c r="G87" s="50"/>
      <c r="H87" s="50"/>
      <c r="I87" s="50"/>
      <c r="J87" s="50"/>
      <c r="K87" s="50"/>
    </row>
    <row r="88" spans="2:11">
      <c r="C88" s="50"/>
      <c r="D88" s="50"/>
      <c r="E88" s="50"/>
      <c r="F88" s="50"/>
      <c r="G88" s="50"/>
      <c r="H88" s="50"/>
      <c r="I88" s="50"/>
      <c r="J88" s="50"/>
      <c r="K88" s="50"/>
    </row>
    <row r="89" spans="2:11">
      <c r="C89" s="50"/>
      <c r="D89" s="50"/>
      <c r="E89" s="50"/>
      <c r="F89" s="50"/>
      <c r="G89" s="50"/>
      <c r="H89" s="50"/>
      <c r="I89" s="50"/>
      <c r="J89" s="50"/>
      <c r="K89" s="50"/>
    </row>
    <row r="90" spans="2:11">
      <c r="C90" s="50"/>
      <c r="D90" s="50"/>
      <c r="E90" s="50"/>
      <c r="F90" s="50"/>
      <c r="G90" s="50"/>
      <c r="H90" s="50"/>
      <c r="I90" s="50"/>
      <c r="J90" s="50"/>
      <c r="K90" s="50"/>
    </row>
    <row r="91" spans="2:11">
      <c r="C91" s="50"/>
      <c r="D91" s="50"/>
      <c r="E91" s="50"/>
      <c r="F91" s="50"/>
      <c r="G91" s="50"/>
      <c r="H91" s="50"/>
      <c r="I91" s="50"/>
      <c r="J91" s="50"/>
      <c r="K91" s="50"/>
    </row>
    <row r="92" spans="2:11" s="102" customFormat="1"/>
    <row r="93" spans="2:11">
      <c r="B93" s="50"/>
      <c r="C93" s="50"/>
      <c r="D93" s="50"/>
      <c r="E93" s="50"/>
      <c r="F93" s="50"/>
      <c r="G93" s="50"/>
      <c r="H93" s="50"/>
      <c r="I93" s="50"/>
      <c r="J93" s="50"/>
      <c r="K93" s="50"/>
    </row>
    <row r="94" spans="2:11">
      <c r="B94" s="50"/>
      <c r="C94" s="50"/>
      <c r="D94" s="50"/>
      <c r="E94" s="50"/>
      <c r="F94" s="50"/>
      <c r="G94" s="50"/>
      <c r="H94" s="50"/>
      <c r="I94" s="50"/>
      <c r="J94" s="50"/>
      <c r="K94" s="50"/>
    </row>
    <row r="95" spans="2:11">
      <c r="B95" s="64" t="s">
        <v>255</v>
      </c>
      <c r="C95" s="50"/>
      <c r="D95" s="50"/>
      <c r="E95" s="50"/>
      <c r="F95" s="50"/>
      <c r="G95" s="50"/>
      <c r="H95" s="50"/>
      <c r="I95" s="50"/>
      <c r="J95" s="50"/>
      <c r="K95" s="50"/>
    </row>
    <row r="96" spans="2:11">
      <c r="B96" s="50" t="s">
        <v>103</v>
      </c>
    </row>
  </sheetData>
  <mergeCells count="4">
    <mergeCell ref="B41:D41"/>
    <mergeCell ref="B49:C49"/>
    <mergeCell ref="B50:C50"/>
    <mergeCell ref="B51:C51"/>
  </mergeCells>
  <phoneticPr fontId="13" type="noConversion"/>
  <pageMargins left="0.75000000000000011" right="0.75000000000000011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B2:D36"/>
  <sheetViews>
    <sheetView showGridLines="0" workbookViewId="0">
      <selection activeCell="G43" sqref="G43"/>
    </sheetView>
  </sheetViews>
  <sheetFormatPr baseColWidth="10" defaultRowHeight="13"/>
  <cols>
    <col min="1" max="1" width="3.7109375" customWidth="1"/>
    <col min="3" max="4" width="3.28515625" customWidth="1"/>
  </cols>
  <sheetData>
    <row r="2" spans="2:4" ht="16">
      <c r="B2" s="16" t="s">
        <v>326</v>
      </c>
    </row>
    <row r="4" spans="2:4">
      <c r="B4" s="64" t="s">
        <v>327</v>
      </c>
    </row>
    <row r="6" spans="2:4">
      <c r="B6" t="s">
        <v>328</v>
      </c>
      <c r="C6">
        <v>5</v>
      </c>
      <c r="D6" t="s">
        <v>256</v>
      </c>
    </row>
    <row r="7" spans="2:4">
      <c r="B7" t="s">
        <v>257</v>
      </c>
      <c r="C7">
        <v>6</v>
      </c>
      <c r="D7" t="s">
        <v>258</v>
      </c>
    </row>
    <row r="8" spans="2:4">
      <c r="B8" t="s">
        <v>267</v>
      </c>
      <c r="C8">
        <v>6</v>
      </c>
      <c r="D8" t="s">
        <v>268</v>
      </c>
    </row>
    <row r="16" spans="2:4">
      <c r="B16" s="65" t="s">
        <v>14</v>
      </c>
    </row>
    <row r="17" spans="2:3">
      <c r="C17" t="s">
        <v>47</v>
      </c>
    </row>
    <row r="18" spans="2:3">
      <c r="C18" t="s">
        <v>15</v>
      </c>
    </row>
    <row r="19" spans="2:3">
      <c r="B19" s="65" t="s">
        <v>16</v>
      </c>
    </row>
    <row r="20" spans="2:3">
      <c r="C20" t="s">
        <v>156</v>
      </c>
    </row>
    <row r="22" spans="2:3">
      <c r="B22" s="65" t="s">
        <v>17</v>
      </c>
    </row>
    <row r="24" spans="2:3">
      <c r="B24" s="65" t="s">
        <v>18</v>
      </c>
    </row>
    <row r="26" spans="2:3">
      <c r="B26" s="65" t="s">
        <v>19</v>
      </c>
    </row>
    <row r="27" spans="2:3">
      <c r="C27" t="s">
        <v>20</v>
      </c>
    </row>
    <row r="29" spans="2:3">
      <c r="B29" s="65" t="s">
        <v>21</v>
      </c>
    </row>
    <row r="30" spans="2:3">
      <c r="C30" t="s">
        <v>222</v>
      </c>
    </row>
    <row r="31" spans="2:3">
      <c r="C31" t="s">
        <v>130</v>
      </c>
    </row>
    <row r="32" spans="2:3">
      <c r="C32" t="s">
        <v>212</v>
      </c>
    </row>
    <row r="34" spans="2:3">
      <c r="B34" s="65" t="s">
        <v>131</v>
      </c>
    </row>
    <row r="35" spans="2:3">
      <c r="C35" t="s">
        <v>147</v>
      </c>
    </row>
    <row r="36" spans="2:3">
      <c r="C36" t="s">
        <v>155</v>
      </c>
    </row>
  </sheetData>
  <phoneticPr fontId="1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B2:AA37"/>
  <sheetViews>
    <sheetView showGridLines="0" workbookViewId="0">
      <selection activeCell="Z36" sqref="C5:Z36"/>
    </sheetView>
  </sheetViews>
  <sheetFormatPr baseColWidth="10" defaultRowHeight="13"/>
  <cols>
    <col min="1" max="1" width="3.7109375" customWidth="1"/>
    <col min="2" max="2" width="3.7109375" style="31" customWidth="1"/>
    <col min="3" max="26" width="3.7109375" customWidth="1"/>
    <col min="27" max="27" width="2.7109375" customWidth="1"/>
  </cols>
  <sheetData>
    <row r="2" spans="2:27">
      <c r="B2" s="97" t="s">
        <v>30</v>
      </c>
    </row>
    <row r="4" spans="2:27" ht="14" thickBot="1">
      <c r="C4" s="95">
        <v>1</v>
      </c>
      <c r="D4" s="95"/>
      <c r="E4" s="95">
        <v>2</v>
      </c>
      <c r="F4" s="95"/>
      <c r="G4" s="95">
        <v>3</v>
      </c>
      <c r="H4" s="95"/>
      <c r="I4" s="95">
        <v>4</v>
      </c>
      <c r="J4" s="95"/>
      <c r="K4" s="95">
        <v>5</v>
      </c>
      <c r="L4" s="95"/>
      <c r="M4" s="95">
        <v>6</v>
      </c>
      <c r="N4" s="95"/>
      <c r="O4" s="95">
        <v>7</v>
      </c>
      <c r="P4" s="95"/>
      <c r="Q4" s="95">
        <v>8</v>
      </c>
      <c r="R4" s="95"/>
      <c r="S4" s="95">
        <v>9</v>
      </c>
      <c r="T4" s="95"/>
      <c r="U4" s="95">
        <v>10</v>
      </c>
      <c r="V4" s="95"/>
      <c r="W4" s="95">
        <v>11</v>
      </c>
      <c r="X4" s="95"/>
      <c r="Y4" s="95">
        <v>12</v>
      </c>
      <c r="Z4" s="95"/>
    </row>
    <row r="5" spans="2:27">
      <c r="B5" s="96" t="s">
        <v>311</v>
      </c>
      <c r="C5" s="75"/>
      <c r="D5" s="76"/>
      <c r="E5" s="77"/>
      <c r="F5" s="76"/>
      <c r="G5" s="77"/>
      <c r="H5" s="76"/>
      <c r="I5" s="77"/>
      <c r="J5" s="78"/>
      <c r="K5" s="75"/>
      <c r="L5" s="76"/>
      <c r="M5" s="77"/>
      <c r="N5" s="76"/>
      <c r="O5" s="77"/>
      <c r="P5" s="76"/>
      <c r="Q5" s="77"/>
      <c r="R5" s="78"/>
      <c r="S5" s="75"/>
      <c r="T5" s="76"/>
      <c r="U5" s="77"/>
      <c r="V5" s="76"/>
      <c r="W5" s="77"/>
      <c r="X5" s="76"/>
      <c r="Y5" s="77"/>
      <c r="Z5" s="78"/>
      <c r="AA5" s="95" t="s">
        <v>294</v>
      </c>
    </row>
    <row r="6" spans="2:27" ht="18" customHeight="1">
      <c r="B6" s="96"/>
      <c r="C6" s="79"/>
      <c r="D6" s="71"/>
      <c r="E6" s="72"/>
      <c r="F6" s="71"/>
      <c r="G6" s="72"/>
      <c r="H6" s="71"/>
      <c r="I6" s="72"/>
      <c r="J6" s="80"/>
      <c r="K6" s="79"/>
      <c r="L6" s="71"/>
      <c r="M6" s="72"/>
      <c r="N6" s="71"/>
      <c r="O6" s="72"/>
      <c r="P6" s="71"/>
      <c r="Q6" s="72"/>
      <c r="R6" s="80"/>
      <c r="S6" s="79"/>
      <c r="T6" s="71"/>
      <c r="U6" s="72"/>
      <c r="V6" s="71"/>
      <c r="W6" s="72"/>
      <c r="X6" s="71"/>
      <c r="Y6" s="72"/>
      <c r="Z6" s="80"/>
      <c r="AA6" s="95"/>
    </row>
    <row r="7" spans="2:27" ht="18" customHeight="1">
      <c r="B7" s="96" t="s">
        <v>312</v>
      </c>
      <c r="C7" s="81"/>
      <c r="D7" s="73"/>
      <c r="E7" s="74"/>
      <c r="F7" s="73"/>
      <c r="G7" s="74"/>
      <c r="H7" s="73"/>
      <c r="I7" s="74"/>
      <c r="J7" s="82"/>
      <c r="K7" s="81"/>
      <c r="L7" s="73"/>
      <c r="M7" s="74"/>
      <c r="N7" s="73"/>
      <c r="O7" s="74"/>
      <c r="P7" s="73"/>
      <c r="Q7" s="74"/>
      <c r="R7" s="82"/>
      <c r="S7" s="81"/>
      <c r="T7" s="73"/>
      <c r="U7" s="74"/>
      <c r="V7" s="73"/>
      <c r="W7" s="74"/>
      <c r="X7" s="73"/>
      <c r="Y7" s="74"/>
      <c r="Z7" s="82"/>
      <c r="AA7" s="95" t="s">
        <v>295</v>
      </c>
    </row>
    <row r="8" spans="2:27" ht="18" customHeight="1">
      <c r="B8" s="96"/>
      <c r="C8" s="83"/>
      <c r="D8" s="72"/>
      <c r="E8" s="71"/>
      <c r="F8" s="72"/>
      <c r="G8" s="71"/>
      <c r="H8" s="72"/>
      <c r="I8" s="71"/>
      <c r="J8" s="84"/>
      <c r="K8" s="83"/>
      <c r="L8" s="72"/>
      <c r="M8" s="71"/>
      <c r="N8" s="72"/>
      <c r="O8" s="71"/>
      <c r="P8" s="72"/>
      <c r="Q8" s="71"/>
      <c r="R8" s="84"/>
      <c r="S8" s="83"/>
      <c r="T8" s="72"/>
      <c r="U8" s="71"/>
      <c r="V8" s="72"/>
      <c r="W8" s="71"/>
      <c r="X8" s="72"/>
      <c r="Y8" s="71"/>
      <c r="Z8" s="84"/>
      <c r="AA8" s="95"/>
    </row>
    <row r="9" spans="2:27" ht="18" customHeight="1">
      <c r="B9" s="96" t="s">
        <v>313</v>
      </c>
      <c r="C9" s="85"/>
      <c r="D9" s="74"/>
      <c r="E9" s="73"/>
      <c r="F9" s="74"/>
      <c r="G9" s="73"/>
      <c r="H9" s="74"/>
      <c r="I9" s="73"/>
      <c r="J9" s="86"/>
      <c r="K9" s="85"/>
      <c r="L9" s="74"/>
      <c r="M9" s="73"/>
      <c r="N9" s="74"/>
      <c r="O9" s="73"/>
      <c r="P9" s="74"/>
      <c r="Q9" s="73"/>
      <c r="R9" s="86"/>
      <c r="S9" s="85"/>
      <c r="T9" s="74"/>
      <c r="U9" s="73"/>
      <c r="V9" s="74"/>
      <c r="W9" s="73"/>
      <c r="X9" s="74"/>
      <c r="Y9" s="73"/>
      <c r="Z9" s="86"/>
      <c r="AA9" s="95" t="s">
        <v>296</v>
      </c>
    </row>
    <row r="10" spans="2:27" ht="18" customHeight="1">
      <c r="B10" s="96"/>
      <c r="C10" s="79"/>
      <c r="D10" s="71"/>
      <c r="E10" s="72"/>
      <c r="F10" s="71"/>
      <c r="G10" s="72"/>
      <c r="H10" s="71"/>
      <c r="I10" s="72"/>
      <c r="J10" s="80"/>
      <c r="K10" s="79"/>
      <c r="L10" s="71"/>
      <c r="M10" s="72"/>
      <c r="N10" s="71"/>
      <c r="O10" s="72"/>
      <c r="P10" s="71"/>
      <c r="Q10" s="72"/>
      <c r="R10" s="80"/>
      <c r="S10" s="79"/>
      <c r="T10" s="71"/>
      <c r="U10" s="72"/>
      <c r="V10" s="71"/>
      <c r="W10" s="72"/>
      <c r="X10" s="71"/>
      <c r="Y10" s="72"/>
      <c r="Z10" s="80"/>
      <c r="AA10" s="95"/>
    </row>
    <row r="11" spans="2:27" ht="18" customHeight="1">
      <c r="B11" s="96" t="s">
        <v>314</v>
      </c>
      <c r="C11" s="81"/>
      <c r="D11" s="73"/>
      <c r="E11" s="74"/>
      <c r="F11" s="73"/>
      <c r="G11" s="74"/>
      <c r="H11" s="73"/>
      <c r="I11" s="74"/>
      <c r="J11" s="82"/>
      <c r="K11" s="81"/>
      <c r="L11" s="73"/>
      <c r="M11" s="74"/>
      <c r="N11" s="73"/>
      <c r="O11" s="74"/>
      <c r="P11" s="73"/>
      <c r="Q11" s="74"/>
      <c r="R11" s="82"/>
      <c r="S11" s="81"/>
      <c r="T11" s="73"/>
      <c r="U11" s="74"/>
      <c r="V11" s="73"/>
      <c r="W11" s="74"/>
      <c r="X11" s="73"/>
      <c r="Y11" s="74"/>
      <c r="Z11" s="82"/>
      <c r="AA11" s="95" t="s">
        <v>297</v>
      </c>
    </row>
    <row r="12" spans="2:27" ht="18" customHeight="1" thickBot="1">
      <c r="B12" s="96"/>
      <c r="C12" s="87"/>
      <c r="D12" s="88"/>
      <c r="E12" s="89"/>
      <c r="F12" s="88"/>
      <c r="G12" s="89"/>
      <c r="H12" s="88"/>
      <c r="I12" s="89"/>
      <c r="J12" s="90"/>
      <c r="K12" s="87"/>
      <c r="L12" s="88"/>
      <c r="M12" s="89"/>
      <c r="N12" s="88"/>
      <c r="O12" s="89"/>
      <c r="P12" s="88"/>
      <c r="Q12" s="89"/>
      <c r="R12" s="90"/>
      <c r="S12" s="87"/>
      <c r="T12" s="88"/>
      <c r="U12" s="89"/>
      <c r="V12" s="88"/>
      <c r="W12" s="89"/>
      <c r="X12" s="88"/>
      <c r="Y12" s="89"/>
      <c r="Z12" s="90"/>
      <c r="AA12" s="95"/>
    </row>
    <row r="13" spans="2:27" ht="18" customHeight="1">
      <c r="B13" s="96" t="s">
        <v>347</v>
      </c>
      <c r="C13" s="75"/>
      <c r="D13" s="76"/>
      <c r="E13" s="77"/>
      <c r="F13" s="76"/>
      <c r="G13" s="77"/>
      <c r="H13" s="76"/>
      <c r="I13" s="77"/>
      <c r="J13" s="78"/>
      <c r="K13" s="75"/>
      <c r="L13" s="76"/>
      <c r="M13" s="77"/>
      <c r="N13" s="76"/>
      <c r="O13" s="77"/>
      <c r="P13" s="76"/>
      <c r="Q13" s="77"/>
      <c r="R13" s="78"/>
      <c r="S13" s="75"/>
      <c r="T13" s="76"/>
      <c r="U13" s="77"/>
      <c r="V13" s="76"/>
      <c r="W13" s="77"/>
      <c r="X13" s="76"/>
      <c r="Y13" s="77"/>
      <c r="Z13" s="78"/>
      <c r="AA13" s="95" t="s">
        <v>298</v>
      </c>
    </row>
    <row r="14" spans="2:27" ht="18" customHeight="1">
      <c r="B14" s="96"/>
      <c r="C14" s="79"/>
      <c r="D14" s="71"/>
      <c r="E14" s="72"/>
      <c r="F14" s="71"/>
      <c r="G14" s="72"/>
      <c r="H14" s="71"/>
      <c r="I14" s="72"/>
      <c r="J14" s="80"/>
      <c r="K14" s="79"/>
      <c r="L14" s="71"/>
      <c r="M14" s="72"/>
      <c r="N14" s="71"/>
      <c r="O14" s="72"/>
      <c r="P14" s="71"/>
      <c r="Q14" s="72"/>
      <c r="R14" s="80"/>
      <c r="S14" s="79"/>
      <c r="T14" s="71"/>
      <c r="U14" s="72"/>
      <c r="V14" s="71"/>
      <c r="W14" s="72"/>
      <c r="X14" s="71"/>
      <c r="Y14" s="72"/>
      <c r="Z14" s="80"/>
      <c r="AA14" s="95"/>
    </row>
    <row r="15" spans="2:27" ht="18" customHeight="1">
      <c r="B15" s="96" t="s">
        <v>348</v>
      </c>
      <c r="C15" s="81"/>
      <c r="D15" s="73"/>
      <c r="E15" s="74"/>
      <c r="F15" s="73"/>
      <c r="G15" s="74"/>
      <c r="H15" s="73"/>
      <c r="I15" s="74"/>
      <c r="J15" s="82"/>
      <c r="K15" s="81"/>
      <c r="L15" s="73"/>
      <c r="M15" s="74"/>
      <c r="N15" s="73"/>
      <c r="O15" s="74"/>
      <c r="P15" s="73"/>
      <c r="Q15" s="74"/>
      <c r="R15" s="82"/>
      <c r="S15" s="81"/>
      <c r="T15" s="73"/>
      <c r="U15" s="74"/>
      <c r="V15" s="73"/>
      <c r="W15" s="74"/>
      <c r="X15" s="73"/>
      <c r="Y15" s="74"/>
      <c r="Z15" s="82"/>
      <c r="AA15" s="95" t="s">
        <v>299</v>
      </c>
    </row>
    <row r="16" spans="2:27" ht="18" customHeight="1">
      <c r="B16" s="96"/>
      <c r="C16" s="83"/>
      <c r="D16" s="72"/>
      <c r="E16" s="71"/>
      <c r="F16" s="72"/>
      <c r="G16" s="71"/>
      <c r="H16" s="72"/>
      <c r="I16" s="71"/>
      <c r="J16" s="84"/>
      <c r="K16" s="83"/>
      <c r="L16" s="72"/>
      <c r="M16" s="71"/>
      <c r="N16" s="72"/>
      <c r="O16" s="71"/>
      <c r="P16" s="72"/>
      <c r="Q16" s="71"/>
      <c r="R16" s="84"/>
      <c r="S16" s="83"/>
      <c r="T16" s="72"/>
      <c r="U16" s="71"/>
      <c r="V16" s="72"/>
      <c r="W16" s="71"/>
      <c r="X16" s="72"/>
      <c r="Y16" s="71"/>
      <c r="Z16" s="84"/>
      <c r="AA16" s="95"/>
    </row>
    <row r="17" spans="2:27" ht="18" customHeight="1">
      <c r="B17" s="96" t="s">
        <v>349</v>
      </c>
      <c r="C17" s="85"/>
      <c r="D17" s="74"/>
      <c r="E17" s="73"/>
      <c r="F17" s="74"/>
      <c r="G17" s="73"/>
      <c r="H17" s="74"/>
      <c r="I17" s="73"/>
      <c r="J17" s="86"/>
      <c r="K17" s="85"/>
      <c r="L17" s="74"/>
      <c r="M17" s="73"/>
      <c r="N17" s="74"/>
      <c r="O17" s="73"/>
      <c r="P17" s="74"/>
      <c r="Q17" s="73"/>
      <c r="R17" s="86"/>
      <c r="S17" s="85"/>
      <c r="T17" s="74"/>
      <c r="U17" s="73"/>
      <c r="V17" s="74"/>
      <c r="W17" s="73"/>
      <c r="X17" s="74"/>
      <c r="Y17" s="73"/>
      <c r="Z17" s="86"/>
      <c r="AA17" s="95" t="s">
        <v>300</v>
      </c>
    </row>
    <row r="18" spans="2:27" ht="18" customHeight="1">
      <c r="B18" s="96"/>
      <c r="C18" s="79"/>
      <c r="D18" s="71"/>
      <c r="E18" s="72"/>
      <c r="F18" s="71"/>
      <c r="G18" s="72"/>
      <c r="H18" s="71"/>
      <c r="I18" s="72"/>
      <c r="J18" s="80"/>
      <c r="K18" s="79"/>
      <c r="L18" s="71"/>
      <c r="M18" s="72"/>
      <c r="N18" s="71"/>
      <c r="O18" s="72"/>
      <c r="P18" s="71"/>
      <c r="Q18" s="72"/>
      <c r="R18" s="80"/>
      <c r="S18" s="79"/>
      <c r="T18" s="71"/>
      <c r="U18" s="72"/>
      <c r="V18" s="71"/>
      <c r="W18" s="72"/>
      <c r="X18" s="71"/>
      <c r="Y18" s="72"/>
      <c r="Z18" s="80"/>
      <c r="AA18" s="95"/>
    </row>
    <row r="19" spans="2:27" ht="18" customHeight="1">
      <c r="B19" s="96" t="s">
        <v>350</v>
      </c>
      <c r="C19" s="81"/>
      <c r="D19" s="73"/>
      <c r="E19" s="74"/>
      <c r="F19" s="73"/>
      <c r="G19" s="74"/>
      <c r="H19" s="73"/>
      <c r="I19" s="74"/>
      <c r="J19" s="82"/>
      <c r="K19" s="81"/>
      <c r="L19" s="73"/>
      <c r="M19" s="74" t="s">
        <v>32</v>
      </c>
      <c r="N19" s="73"/>
      <c r="O19" s="74"/>
      <c r="P19" s="73"/>
      <c r="Q19" s="74"/>
      <c r="R19" s="82"/>
      <c r="S19" s="81"/>
      <c r="T19" s="73"/>
      <c r="U19" s="74"/>
      <c r="V19" s="73"/>
      <c r="W19" s="74"/>
      <c r="X19" s="73"/>
      <c r="Y19" s="74"/>
      <c r="Z19" s="82"/>
      <c r="AA19" s="95" t="s">
        <v>301</v>
      </c>
    </row>
    <row r="20" spans="2:27" ht="18" customHeight="1" thickBot="1">
      <c r="B20" s="96"/>
      <c r="C20" s="87"/>
      <c r="D20" s="88"/>
      <c r="E20" s="89"/>
      <c r="F20" s="88"/>
      <c r="G20" s="89"/>
      <c r="H20" s="88"/>
      <c r="I20" s="89"/>
      <c r="J20" s="90"/>
      <c r="K20" s="87"/>
      <c r="L20" s="88"/>
      <c r="M20" s="89"/>
      <c r="N20" s="88"/>
      <c r="O20" s="89"/>
      <c r="P20" s="88"/>
      <c r="Q20" s="89"/>
      <c r="R20" s="90"/>
      <c r="S20" s="87"/>
      <c r="T20" s="88"/>
      <c r="U20" s="89"/>
      <c r="V20" s="88"/>
      <c r="W20" s="89"/>
      <c r="X20" s="88"/>
      <c r="Y20" s="89"/>
      <c r="Z20" s="90"/>
      <c r="AA20" s="95"/>
    </row>
    <row r="21" spans="2:27" ht="18" customHeight="1">
      <c r="B21" s="96" t="s">
        <v>351</v>
      </c>
      <c r="C21" s="75"/>
      <c r="D21" s="76"/>
      <c r="E21" s="77"/>
      <c r="F21" s="76"/>
      <c r="G21" s="77"/>
      <c r="H21" s="76"/>
      <c r="I21" s="77"/>
      <c r="J21" s="78"/>
      <c r="K21" s="75"/>
      <c r="L21" s="76" t="s">
        <v>31</v>
      </c>
      <c r="M21" s="77"/>
      <c r="N21" s="76"/>
      <c r="O21" s="77"/>
      <c r="P21" s="76"/>
      <c r="Q21" s="77"/>
      <c r="R21" s="78"/>
      <c r="S21" s="75"/>
      <c r="T21" s="76"/>
      <c r="U21" s="77"/>
      <c r="V21" s="76"/>
      <c r="W21" s="77"/>
      <c r="X21" s="76"/>
      <c r="Y21" s="77"/>
      <c r="Z21" s="78"/>
      <c r="AA21" s="95" t="s">
        <v>302</v>
      </c>
    </row>
    <row r="22" spans="2:27" ht="18" customHeight="1">
      <c r="B22" s="96"/>
      <c r="C22" s="79"/>
      <c r="D22" s="71"/>
      <c r="E22" s="72"/>
      <c r="F22" s="71"/>
      <c r="G22" s="72"/>
      <c r="H22" s="71"/>
      <c r="I22" s="72"/>
      <c r="J22" s="80"/>
      <c r="K22" s="79"/>
      <c r="L22" s="71"/>
      <c r="M22" s="72"/>
      <c r="N22" s="71"/>
      <c r="O22" s="72"/>
      <c r="P22" s="71"/>
      <c r="Q22" s="72"/>
      <c r="R22" s="80"/>
      <c r="S22" s="79"/>
      <c r="T22" s="71"/>
      <c r="U22" s="72"/>
      <c r="V22" s="71"/>
      <c r="W22" s="72"/>
      <c r="X22" s="71"/>
      <c r="Y22" s="72"/>
      <c r="Z22" s="80"/>
      <c r="AA22" s="95"/>
    </row>
    <row r="23" spans="2:27" ht="18" customHeight="1">
      <c r="B23" s="96" t="s">
        <v>352</v>
      </c>
      <c r="C23" s="81"/>
      <c r="D23" s="73"/>
      <c r="E23" s="74"/>
      <c r="F23" s="73"/>
      <c r="G23" s="74"/>
      <c r="H23" s="73"/>
      <c r="I23" s="74"/>
      <c r="J23" s="82"/>
      <c r="K23" s="81"/>
      <c r="L23" s="73"/>
      <c r="M23" s="74" t="s">
        <v>33</v>
      </c>
      <c r="N23" s="73"/>
      <c r="O23" s="74"/>
      <c r="P23" s="73"/>
      <c r="Q23" s="74"/>
      <c r="R23" s="82"/>
      <c r="S23" s="81"/>
      <c r="T23" s="73"/>
      <c r="U23" s="74"/>
      <c r="V23" s="73"/>
      <c r="W23" s="74"/>
      <c r="X23" s="73"/>
      <c r="Y23" s="74"/>
      <c r="Z23" s="82"/>
      <c r="AA23" s="95" t="s">
        <v>303</v>
      </c>
    </row>
    <row r="24" spans="2:27" ht="18" customHeight="1">
      <c r="B24" s="96"/>
      <c r="C24" s="83"/>
      <c r="D24" s="72"/>
      <c r="E24" s="71"/>
      <c r="F24" s="72"/>
      <c r="G24" s="71"/>
      <c r="H24" s="72"/>
      <c r="I24" s="71"/>
      <c r="J24" s="84"/>
      <c r="K24" s="83"/>
      <c r="L24" s="72"/>
      <c r="M24" s="71"/>
      <c r="N24" s="72"/>
      <c r="O24" s="71"/>
      <c r="P24" s="72"/>
      <c r="Q24" s="71"/>
      <c r="R24" s="84"/>
      <c r="S24" s="83"/>
      <c r="T24" s="72"/>
      <c r="U24" s="71"/>
      <c r="V24" s="72"/>
      <c r="W24" s="71"/>
      <c r="X24" s="72"/>
      <c r="Y24" s="71"/>
      <c r="Z24" s="84"/>
      <c r="AA24" s="95"/>
    </row>
    <row r="25" spans="2:27" ht="18" customHeight="1">
      <c r="B25" s="96" t="s">
        <v>353</v>
      </c>
      <c r="C25" s="85"/>
      <c r="D25" s="74"/>
      <c r="E25" s="73"/>
      <c r="F25" s="74"/>
      <c r="G25" s="73"/>
      <c r="H25" s="74"/>
      <c r="I25" s="73"/>
      <c r="J25" s="86"/>
      <c r="K25" s="85"/>
      <c r="L25" s="74"/>
      <c r="M25" s="73"/>
      <c r="N25" s="74"/>
      <c r="O25" s="73"/>
      <c r="P25" s="74"/>
      <c r="Q25" s="73"/>
      <c r="R25" s="86"/>
      <c r="S25" s="85"/>
      <c r="T25" s="74"/>
      <c r="U25" s="73"/>
      <c r="V25" s="74"/>
      <c r="W25" s="73"/>
      <c r="X25" s="74"/>
      <c r="Y25" s="73"/>
      <c r="Z25" s="86"/>
      <c r="AA25" s="95" t="s">
        <v>304</v>
      </c>
    </row>
    <row r="26" spans="2:27" ht="18" customHeight="1">
      <c r="B26" s="96"/>
      <c r="C26" s="79"/>
      <c r="D26" s="71"/>
      <c r="E26" s="72"/>
      <c r="F26" s="71"/>
      <c r="G26" s="72"/>
      <c r="H26" s="71"/>
      <c r="I26" s="72"/>
      <c r="J26" s="80"/>
      <c r="K26" s="79"/>
      <c r="L26" s="71"/>
      <c r="M26" s="72"/>
      <c r="N26" s="71"/>
      <c r="O26" s="72"/>
      <c r="P26" s="71"/>
      <c r="Q26" s="72"/>
      <c r="R26" s="80"/>
      <c r="S26" s="79"/>
      <c r="T26" s="71"/>
      <c r="U26" s="72"/>
      <c r="V26" s="71"/>
      <c r="W26" s="72"/>
      <c r="X26" s="71"/>
      <c r="Y26" s="72"/>
      <c r="Z26" s="80"/>
      <c r="AA26" s="95"/>
    </row>
    <row r="27" spans="2:27" ht="18" customHeight="1">
      <c r="B27" s="96" t="s">
        <v>354</v>
      </c>
      <c r="C27" s="81"/>
      <c r="D27" s="73"/>
      <c r="E27" s="74"/>
      <c r="F27" s="73"/>
      <c r="G27" s="74"/>
      <c r="H27" s="73"/>
      <c r="I27" s="74"/>
      <c r="J27" s="82"/>
      <c r="K27" s="81"/>
      <c r="L27" s="73"/>
      <c r="M27" s="74"/>
      <c r="N27" s="73"/>
      <c r="O27" s="74"/>
      <c r="P27" s="73"/>
      <c r="Q27" s="74"/>
      <c r="R27" s="82"/>
      <c r="S27" s="81"/>
      <c r="T27" s="73"/>
      <c r="U27" s="74"/>
      <c r="V27" s="73"/>
      <c r="W27" s="74"/>
      <c r="X27" s="73"/>
      <c r="Y27" s="74"/>
      <c r="Z27" s="82"/>
      <c r="AA27" s="95" t="s">
        <v>305</v>
      </c>
    </row>
    <row r="28" spans="2:27" ht="18" customHeight="1" thickBot="1">
      <c r="B28" s="96"/>
      <c r="C28" s="87"/>
      <c r="D28" s="88"/>
      <c r="E28" s="89"/>
      <c r="F28" s="88"/>
      <c r="G28" s="89"/>
      <c r="H28" s="88"/>
      <c r="I28" s="89"/>
      <c r="J28" s="90"/>
      <c r="K28" s="87"/>
      <c r="L28" s="88"/>
      <c r="M28" s="89"/>
      <c r="N28" s="88"/>
      <c r="O28" s="89"/>
      <c r="P28" s="88"/>
      <c r="Q28" s="89"/>
      <c r="R28" s="90"/>
      <c r="S28" s="87"/>
      <c r="T28" s="88"/>
      <c r="U28" s="89"/>
      <c r="V28" s="88"/>
      <c r="W28" s="89"/>
      <c r="X28" s="88"/>
      <c r="Y28" s="89"/>
      <c r="Z28" s="90"/>
      <c r="AA28" s="95"/>
    </row>
    <row r="29" spans="2:27" ht="18" customHeight="1">
      <c r="B29" s="96" t="s">
        <v>355</v>
      </c>
      <c r="C29" s="75"/>
      <c r="D29" s="76"/>
      <c r="E29" s="77"/>
      <c r="F29" s="76"/>
      <c r="G29" s="77"/>
      <c r="H29" s="76"/>
      <c r="I29" s="77"/>
      <c r="J29" s="78"/>
      <c r="K29" s="75"/>
      <c r="L29" s="76"/>
      <c r="M29" s="77"/>
      <c r="N29" s="76"/>
      <c r="O29" s="77"/>
      <c r="P29" s="76"/>
      <c r="Q29" s="77"/>
      <c r="R29" s="78"/>
      <c r="S29" s="75"/>
      <c r="T29" s="76"/>
      <c r="U29" s="77"/>
      <c r="V29" s="76"/>
      <c r="W29" s="77"/>
      <c r="X29" s="76"/>
      <c r="Y29" s="77"/>
      <c r="Z29" s="78"/>
      <c r="AA29" s="95" t="s">
        <v>306</v>
      </c>
    </row>
    <row r="30" spans="2:27" ht="18" customHeight="1">
      <c r="B30" s="96"/>
      <c r="C30" s="79"/>
      <c r="D30" s="71"/>
      <c r="E30" s="72"/>
      <c r="F30" s="71"/>
      <c r="G30" s="72"/>
      <c r="H30" s="71"/>
      <c r="I30" s="72"/>
      <c r="J30" s="80"/>
      <c r="K30" s="79"/>
      <c r="L30" s="71"/>
      <c r="M30" s="72"/>
      <c r="N30" s="71"/>
      <c r="O30" s="72"/>
      <c r="P30" s="71"/>
      <c r="Q30" s="72"/>
      <c r="R30" s="80"/>
      <c r="S30" s="79"/>
      <c r="T30" s="71"/>
      <c r="U30" s="72"/>
      <c r="V30" s="71"/>
      <c r="W30" s="72"/>
      <c r="X30" s="71"/>
      <c r="Y30" s="72"/>
      <c r="Z30" s="80"/>
      <c r="AA30" s="95"/>
    </row>
    <row r="31" spans="2:27" ht="18" customHeight="1">
      <c r="B31" s="96" t="s">
        <v>356</v>
      </c>
      <c r="C31" s="81"/>
      <c r="D31" s="73"/>
      <c r="E31" s="74"/>
      <c r="F31" s="73"/>
      <c r="G31" s="74"/>
      <c r="H31" s="73"/>
      <c r="I31" s="74"/>
      <c r="J31" s="82"/>
      <c r="K31" s="81"/>
      <c r="L31" s="73"/>
      <c r="M31" s="74"/>
      <c r="N31" s="73"/>
      <c r="O31" s="74"/>
      <c r="P31" s="73"/>
      <c r="Q31" s="74"/>
      <c r="R31" s="82"/>
      <c r="S31" s="81"/>
      <c r="T31" s="73"/>
      <c r="U31" s="74"/>
      <c r="V31" s="73"/>
      <c r="W31" s="74"/>
      <c r="X31" s="73"/>
      <c r="Y31" s="74"/>
      <c r="Z31" s="82"/>
      <c r="AA31" s="95" t="s">
        <v>307</v>
      </c>
    </row>
    <row r="32" spans="2:27" ht="18" customHeight="1">
      <c r="B32" s="96"/>
      <c r="C32" s="83"/>
      <c r="D32" s="72"/>
      <c r="E32" s="71"/>
      <c r="F32" s="72"/>
      <c r="G32" s="71"/>
      <c r="H32" s="72"/>
      <c r="I32" s="71"/>
      <c r="J32" s="84"/>
      <c r="K32" s="83"/>
      <c r="L32" s="72"/>
      <c r="M32" s="71"/>
      <c r="N32" s="72"/>
      <c r="O32" s="71"/>
      <c r="P32" s="72"/>
      <c r="Q32" s="71"/>
      <c r="R32" s="84"/>
      <c r="S32" s="83"/>
      <c r="T32" s="72"/>
      <c r="U32" s="71"/>
      <c r="V32" s="72"/>
      <c r="W32" s="71"/>
      <c r="X32" s="72"/>
      <c r="Y32" s="71"/>
      <c r="Z32" s="84"/>
      <c r="AA32" s="95"/>
    </row>
    <row r="33" spans="2:27" ht="18" customHeight="1">
      <c r="B33" s="96" t="s">
        <v>357</v>
      </c>
      <c r="C33" s="85"/>
      <c r="D33" s="74"/>
      <c r="E33" s="73"/>
      <c r="F33" s="74"/>
      <c r="G33" s="73"/>
      <c r="H33" s="74"/>
      <c r="I33" s="73"/>
      <c r="J33" s="86"/>
      <c r="K33" s="85"/>
      <c r="L33" s="74"/>
      <c r="M33" s="73"/>
      <c r="N33" s="74"/>
      <c r="O33" s="73"/>
      <c r="P33" s="74"/>
      <c r="Q33" s="73"/>
      <c r="R33" s="86"/>
      <c r="S33" s="85"/>
      <c r="T33" s="74"/>
      <c r="U33" s="73"/>
      <c r="V33" s="74"/>
      <c r="W33" s="73"/>
      <c r="X33" s="74"/>
      <c r="Y33" s="73"/>
      <c r="Z33" s="86"/>
      <c r="AA33" s="95" t="s">
        <v>308</v>
      </c>
    </row>
    <row r="34" spans="2:27" ht="18" customHeight="1">
      <c r="B34" s="96"/>
      <c r="C34" s="79"/>
      <c r="D34" s="71"/>
      <c r="E34" s="72"/>
      <c r="F34" s="71"/>
      <c r="G34" s="72"/>
      <c r="H34" s="71"/>
      <c r="I34" s="72"/>
      <c r="J34" s="80"/>
      <c r="K34" s="79"/>
      <c r="L34" s="71"/>
      <c r="M34" s="72"/>
      <c r="N34" s="71"/>
      <c r="O34" s="72"/>
      <c r="P34" s="71"/>
      <c r="Q34" s="72"/>
      <c r="R34" s="80"/>
      <c r="S34" s="79"/>
      <c r="T34" s="71"/>
      <c r="U34" s="72"/>
      <c r="V34" s="71"/>
      <c r="W34" s="72"/>
      <c r="X34" s="71"/>
      <c r="Y34" s="72"/>
      <c r="Z34" s="80"/>
      <c r="AA34" s="95"/>
    </row>
    <row r="35" spans="2:27" ht="18" customHeight="1">
      <c r="B35" s="96" t="s">
        <v>358</v>
      </c>
      <c r="C35" s="81"/>
      <c r="D35" s="73"/>
      <c r="E35" s="74"/>
      <c r="F35" s="73"/>
      <c r="G35" s="74"/>
      <c r="H35" s="73"/>
      <c r="I35" s="74"/>
      <c r="J35" s="82"/>
      <c r="K35" s="81"/>
      <c r="L35" s="73"/>
      <c r="M35" s="74"/>
      <c r="N35" s="73"/>
      <c r="O35" s="74"/>
      <c r="P35" s="73"/>
      <c r="Q35" s="74"/>
      <c r="R35" s="82"/>
      <c r="S35" s="81"/>
      <c r="T35" s="73"/>
      <c r="U35" s="74"/>
      <c r="V35" s="73"/>
      <c r="W35" s="74"/>
      <c r="X35" s="73"/>
      <c r="Y35" s="74"/>
      <c r="Z35" s="82"/>
      <c r="AA35" s="95" t="s">
        <v>309</v>
      </c>
    </row>
    <row r="36" spans="2:27" ht="18" customHeight="1" thickBot="1">
      <c r="B36" s="96" t="s">
        <v>29</v>
      </c>
      <c r="C36" s="91"/>
      <c r="D36" s="92"/>
      <c r="E36" s="93"/>
      <c r="F36" s="92"/>
      <c r="G36" s="93"/>
      <c r="H36" s="92"/>
      <c r="I36" s="93"/>
      <c r="J36" s="94"/>
      <c r="K36" s="91"/>
      <c r="L36" s="92"/>
      <c r="M36" s="93"/>
      <c r="N36" s="92"/>
      <c r="O36" s="93"/>
      <c r="P36" s="92"/>
      <c r="Q36" s="93"/>
      <c r="R36" s="94"/>
      <c r="S36" s="91"/>
      <c r="T36" s="92"/>
      <c r="U36" s="93"/>
      <c r="V36" s="92"/>
      <c r="W36" s="93"/>
      <c r="X36" s="92"/>
      <c r="Y36" s="93"/>
      <c r="Z36" s="94"/>
      <c r="AA36" s="95" t="s">
        <v>310</v>
      </c>
    </row>
    <row r="37" spans="2:27">
      <c r="C37" s="95">
        <v>1</v>
      </c>
      <c r="D37" s="95"/>
      <c r="E37" s="95">
        <v>2</v>
      </c>
      <c r="F37" s="95"/>
      <c r="G37" s="95">
        <v>3</v>
      </c>
      <c r="H37" s="95"/>
      <c r="I37" s="95">
        <v>4</v>
      </c>
      <c r="J37" s="95"/>
      <c r="K37" s="95">
        <v>5</v>
      </c>
      <c r="L37" s="95"/>
      <c r="M37" s="95">
        <v>6</v>
      </c>
      <c r="N37" s="95"/>
      <c r="O37" s="95">
        <v>7</v>
      </c>
      <c r="P37" s="95"/>
      <c r="Q37" s="95">
        <v>8</v>
      </c>
      <c r="R37" s="95"/>
      <c r="S37" s="95">
        <v>9</v>
      </c>
      <c r="T37" s="95"/>
      <c r="U37" s="95">
        <v>10</v>
      </c>
      <c r="V37" s="95"/>
      <c r="W37" s="95">
        <v>11</v>
      </c>
      <c r="X37" s="95"/>
      <c r="Y37" s="95">
        <v>12</v>
      </c>
      <c r="Z37" s="95"/>
    </row>
  </sheetData>
  <phoneticPr fontId="13" type="noConversion"/>
  <pageMargins left="0.75000000000000011" right="0.75000000000000011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B2:R36"/>
  <sheetViews>
    <sheetView showGridLines="0" workbookViewId="0">
      <selection activeCell="H37" sqref="H37"/>
    </sheetView>
  </sheetViews>
  <sheetFormatPr baseColWidth="10" defaultRowHeight="13"/>
  <cols>
    <col min="1" max="1" width="3.7109375" customWidth="1"/>
    <col min="2" max="2" width="9.85546875" customWidth="1"/>
    <col min="3" max="3" width="17.42578125" customWidth="1"/>
    <col min="4" max="4" width="6.7109375" customWidth="1"/>
    <col min="5" max="5" width="23" customWidth="1"/>
    <col min="6" max="6" width="9.7109375" customWidth="1"/>
    <col min="7" max="7" width="35.85546875" customWidth="1"/>
    <col min="8" max="8" width="28.5703125" customWidth="1"/>
    <col min="9" max="18" width="7.85546875" customWidth="1"/>
  </cols>
  <sheetData>
    <row r="2" spans="2:18" ht="16">
      <c r="B2" s="16" t="s">
        <v>182</v>
      </c>
    </row>
    <row r="3" spans="2:18" ht="14" thickBot="1">
      <c r="I3" s="67" t="s">
        <v>284</v>
      </c>
      <c r="J3" s="68"/>
      <c r="K3" s="68"/>
      <c r="L3" s="68"/>
      <c r="M3" s="68"/>
      <c r="N3" s="69" t="s">
        <v>285</v>
      </c>
      <c r="O3" s="70"/>
      <c r="P3" s="70"/>
      <c r="Q3" s="70"/>
      <c r="R3" s="70"/>
    </row>
    <row r="4" spans="2:18" ht="27" thickBot="1">
      <c r="B4" s="6" t="s">
        <v>242</v>
      </c>
      <c r="C4" s="6" t="s">
        <v>242</v>
      </c>
      <c r="D4" s="6" t="s">
        <v>364</v>
      </c>
      <c r="E4" s="6" t="s">
        <v>243</v>
      </c>
      <c r="F4" s="6" t="s">
        <v>244</v>
      </c>
      <c r="G4" s="6" t="s">
        <v>225</v>
      </c>
      <c r="H4" s="6" t="s">
        <v>226</v>
      </c>
      <c r="I4" s="66" t="s">
        <v>286</v>
      </c>
      <c r="J4" s="66" t="s">
        <v>287</v>
      </c>
      <c r="K4" s="66" t="s">
        <v>288</v>
      </c>
      <c r="L4" s="66" t="s">
        <v>289</v>
      </c>
      <c r="M4" s="66" t="s">
        <v>290</v>
      </c>
      <c r="N4" s="66" t="s">
        <v>286</v>
      </c>
      <c r="O4" s="66" t="s">
        <v>287</v>
      </c>
      <c r="P4" s="66" t="s">
        <v>288</v>
      </c>
      <c r="Q4" s="66" t="s">
        <v>289</v>
      </c>
      <c r="R4" s="66" t="s">
        <v>290</v>
      </c>
    </row>
    <row r="5" spans="2:18" ht="52">
      <c r="B5" s="13" t="s">
        <v>189</v>
      </c>
      <c r="C5" s="13" t="s">
        <v>335</v>
      </c>
      <c r="D5" s="13"/>
      <c r="E5" s="13" t="s">
        <v>339</v>
      </c>
      <c r="F5" s="13"/>
      <c r="G5" s="13"/>
      <c r="H5" s="13" t="s">
        <v>368</v>
      </c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2:18" ht="65">
      <c r="B6" s="13" t="s">
        <v>188</v>
      </c>
      <c r="C6" s="13" t="s">
        <v>336</v>
      </c>
      <c r="D6" s="13"/>
      <c r="E6" s="13" t="s">
        <v>145</v>
      </c>
      <c r="F6" s="13"/>
      <c r="G6" s="13" t="s">
        <v>26</v>
      </c>
      <c r="H6" s="1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2:18" ht="26">
      <c r="B7" s="13" t="s">
        <v>208</v>
      </c>
      <c r="C7" s="13" t="s">
        <v>337</v>
      </c>
      <c r="D7" s="13"/>
      <c r="E7" s="13" t="s">
        <v>340</v>
      </c>
      <c r="F7" s="13"/>
      <c r="G7" s="13"/>
      <c r="H7" s="1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2:18" ht="66" thickBot="1">
      <c r="B8" s="14" t="s">
        <v>207</v>
      </c>
      <c r="C8" s="14" t="s">
        <v>338</v>
      </c>
      <c r="D8" s="14"/>
      <c r="E8" s="14" t="s">
        <v>277</v>
      </c>
      <c r="F8" s="14"/>
      <c r="G8" s="14" t="s">
        <v>25</v>
      </c>
      <c r="H8" s="14" t="s">
        <v>369</v>
      </c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2:18">
      <c r="B9" s="15" t="s">
        <v>251</v>
      </c>
      <c r="C9" s="1"/>
      <c r="D9" s="1"/>
      <c r="E9" s="1"/>
      <c r="F9" s="1"/>
      <c r="G9" s="1"/>
      <c r="H9" s="1"/>
      <c r="I9" s="25">
        <f t="shared" ref="I9:P9" si="0">SUM(I5:I8)</f>
        <v>0</v>
      </c>
      <c r="J9" s="25">
        <f t="shared" ref="J9:O9" si="1">SUM(J5:J8)</f>
        <v>0</v>
      </c>
      <c r="K9" s="25">
        <f t="shared" si="1"/>
        <v>0</v>
      </c>
      <c r="L9" s="25">
        <f t="shared" si="1"/>
        <v>0</v>
      </c>
      <c r="M9" s="25">
        <f t="shared" si="1"/>
        <v>0</v>
      </c>
      <c r="N9" s="25">
        <f t="shared" si="1"/>
        <v>0</v>
      </c>
      <c r="O9" s="25">
        <f t="shared" si="1"/>
        <v>0</v>
      </c>
      <c r="P9" s="25">
        <f t="shared" si="0"/>
        <v>0</v>
      </c>
      <c r="Q9" s="25">
        <f>SUM(Q5:Q8)</f>
        <v>0</v>
      </c>
      <c r="R9" s="25">
        <f>SUM(R5:R8)</f>
        <v>0</v>
      </c>
    </row>
    <row r="15" spans="2:18">
      <c r="B15" s="1" t="s">
        <v>71</v>
      </c>
    </row>
    <row r="17" spans="2:18" ht="39">
      <c r="B17" s="13" t="s">
        <v>206</v>
      </c>
      <c r="C17" s="13" t="s">
        <v>146</v>
      </c>
      <c r="D17" s="13" t="s">
        <v>211</v>
      </c>
      <c r="E17" s="13" t="s">
        <v>147</v>
      </c>
      <c r="F17" s="13" t="s">
        <v>213</v>
      </c>
      <c r="G17" s="13"/>
      <c r="H17" s="13" t="s">
        <v>342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2:18" ht="52">
      <c r="B18" s="13" t="s">
        <v>205</v>
      </c>
      <c r="C18" s="13" t="s">
        <v>144</v>
      </c>
      <c r="D18" s="13" t="s">
        <v>216</v>
      </c>
      <c r="E18" s="13" t="s">
        <v>145</v>
      </c>
      <c r="F18" s="13" t="s">
        <v>250</v>
      </c>
      <c r="G18" s="13" t="s">
        <v>157</v>
      </c>
      <c r="H18" s="13"/>
      <c r="I18" s="23"/>
      <c r="J18" s="23"/>
      <c r="K18" s="23"/>
      <c r="L18" s="23">
        <v>1</v>
      </c>
      <c r="M18" s="23">
        <v>50</v>
      </c>
      <c r="N18" s="23"/>
      <c r="O18" s="23"/>
      <c r="P18" s="23"/>
      <c r="Q18" s="23"/>
      <c r="R18" s="23"/>
    </row>
    <row r="19" spans="2:18" ht="39">
      <c r="B19" s="13" t="s">
        <v>204</v>
      </c>
      <c r="C19" s="13" t="s">
        <v>215</v>
      </c>
      <c r="D19" s="13" t="s">
        <v>216</v>
      </c>
      <c r="E19" s="13" t="s">
        <v>47</v>
      </c>
      <c r="F19" s="13">
        <v>20090115</v>
      </c>
      <c r="G19" s="13" t="s">
        <v>341</v>
      </c>
      <c r="H19" s="13" t="s">
        <v>224</v>
      </c>
      <c r="I19" s="23"/>
      <c r="J19" s="23"/>
      <c r="K19" s="23"/>
      <c r="L19" s="23"/>
      <c r="M19" s="23">
        <v>30</v>
      </c>
      <c r="N19" s="23"/>
      <c r="O19" s="23"/>
      <c r="P19" s="23"/>
      <c r="Q19" s="23"/>
      <c r="R19" s="23">
        <v>1</v>
      </c>
    </row>
    <row r="20" spans="2:18" ht="40" thickBot="1">
      <c r="B20" s="14" t="s">
        <v>203</v>
      </c>
      <c r="C20" s="14" t="s">
        <v>210</v>
      </c>
      <c r="D20" s="14" t="s">
        <v>211</v>
      </c>
      <c r="E20" s="14" t="s">
        <v>212</v>
      </c>
      <c r="F20" s="14" t="s">
        <v>213</v>
      </c>
      <c r="G20" s="14"/>
      <c r="H20" s="14" t="s">
        <v>249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2:18">
      <c r="B21" s="15" t="s">
        <v>251</v>
      </c>
      <c r="C21" s="1"/>
      <c r="D21" s="1"/>
      <c r="E21" s="1"/>
      <c r="F21" s="1"/>
      <c r="G21" s="1"/>
      <c r="H21" s="1"/>
      <c r="I21" s="25">
        <f t="shared" ref="I21:P21" si="2">SUM(I17:I20)</f>
        <v>0</v>
      </c>
      <c r="J21" s="25">
        <f t="shared" ref="J21:O21" si="3">SUM(J17:J20)</f>
        <v>0</v>
      </c>
      <c r="K21" s="25">
        <f t="shared" si="3"/>
        <v>0</v>
      </c>
      <c r="L21" s="25">
        <f t="shared" si="3"/>
        <v>1</v>
      </c>
      <c r="M21" s="25">
        <f t="shared" si="3"/>
        <v>80</v>
      </c>
      <c r="N21" s="25">
        <f t="shared" si="3"/>
        <v>0</v>
      </c>
      <c r="O21" s="25">
        <f t="shared" si="3"/>
        <v>0</v>
      </c>
      <c r="P21" s="25">
        <f t="shared" si="2"/>
        <v>0</v>
      </c>
      <c r="Q21" s="25">
        <f>SUM(Q17:Q20)</f>
        <v>0</v>
      </c>
      <c r="R21" s="25">
        <f>SUM(R17:R20)</f>
        <v>1</v>
      </c>
    </row>
    <row r="28" spans="2:18">
      <c r="G28" s="112" t="s">
        <v>112</v>
      </c>
    </row>
    <row r="30" spans="2:18">
      <c r="B30" t="s">
        <v>183</v>
      </c>
    </row>
    <row r="31" spans="2:18">
      <c r="B31" t="s">
        <v>184</v>
      </c>
      <c r="C31" t="s">
        <v>185</v>
      </c>
    </row>
    <row r="33" spans="2:2">
      <c r="B33" t="str">
        <f ca="1">"Mission "&amp;OFFSET(INDIRECT($C$31),0,0)&amp;": "&amp;OFFSET(INDIRECT($C$31),0,1)&amp;" ("&amp;OFFSET(INDIRECT($C$31),0,2)&amp;" mission)"</f>
        <v>Mission 01a: British bomb German airfield (Dummy mission)</v>
      </c>
    </row>
    <row r="34" spans="2:2">
      <c r="B34" t="str">
        <f ca="1">"Mission "&amp;OFFSET(INDIRECT($C$31),1,0)&amp;": "&amp;OFFSET(INDIRECT($C$31),1,1)&amp;" ("&amp;OFFSET(INDIRECT($C$31),1,2)&amp;" mission)"</f>
        <v>Mission 01b: British observe German troop concentration (Real mission)</v>
      </c>
    </row>
    <row r="35" spans="2:2">
      <c r="B35" t="str">
        <f ca="1">"Mission "&amp;OFFSET(INDIRECT($C$31),2,0)&amp;": "&amp;OFFSET(INDIRECT($C$31),2,1)&amp;" ("&amp;OFFSET(INDIRECT($C$31),2,2)&amp;" mission)"</f>
        <v>Mission 01c: Germans observe British airfield (Real mission)</v>
      </c>
    </row>
    <row r="36" spans="2:2">
      <c r="B36" t="str">
        <f ca="1">"Mission "&amp;OFFSET(INDIRECT($C$31),3,0)&amp;": "&amp;OFFSET(INDIRECT($C$31),3,1)&amp;" ("&amp;OFFSET(INDIRECT($C$31),3,2)&amp;" mission)"</f>
        <v>Mission 01d: German fighter sweep over the German support lines (Dummy mission)</v>
      </c>
    </row>
  </sheetData>
  <sortState ref="B9:S12">
    <sortCondition ref="B10:B12"/>
  </sortState>
  <phoneticPr fontId="13" type="noConversion"/>
  <pageMargins left="0.75000000000000011" right="0.75000000000000011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B2:Q35"/>
  <sheetViews>
    <sheetView showGridLines="0" workbookViewId="0">
      <selection activeCell="H40" sqref="H40"/>
    </sheetView>
  </sheetViews>
  <sheetFormatPr baseColWidth="10" defaultRowHeight="13"/>
  <cols>
    <col min="1" max="1" width="3.7109375" customWidth="1"/>
    <col min="2" max="17" width="7" customWidth="1"/>
  </cols>
  <sheetData>
    <row r="2" spans="2:17" ht="16">
      <c r="B2" s="16" t="s">
        <v>120</v>
      </c>
    </row>
    <row r="4" spans="2:17">
      <c r="B4" t="s">
        <v>227</v>
      </c>
    </row>
    <row r="6" spans="2:17">
      <c r="B6" t="s">
        <v>228</v>
      </c>
    </row>
    <row r="8" spans="2:17" ht="14" thickBot="1"/>
    <row r="9" spans="2:17" ht="14" thickBot="1">
      <c r="B9" s="7"/>
      <c r="C9" s="7">
        <v>-7</v>
      </c>
      <c r="D9" s="7">
        <v>-6</v>
      </c>
      <c r="E9" s="7">
        <v>-5</v>
      </c>
      <c r="F9" s="7">
        <v>-4</v>
      </c>
      <c r="G9" s="7">
        <v>-3</v>
      </c>
      <c r="H9" s="7">
        <v>-2</v>
      </c>
      <c r="I9" s="7">
        <v>-1</v>
      </c>
      <c r="J9" s="7">
        <v>0</v>
      </c>
      <c r="K9" s="7">
        <v>1</v>
      </c>
      <c r="L9" s="7">
        <v>2</v>
      </c>
      <c r="M9" s="7">
        <v>3</v>
      </c>
      <c r="N9" s="7">
        <v>4</v>
      </c>
      <c r="O9" s="7">
        <v>5</v>
      </c>
      <c r="P9" s="7">
        <v>6</v>
      </c>
      <c r="Q9" s="7">
        <v>7</v>
      </c>
    </row>
    <row r="10" spans="2:17">
      <c r="B10" s="10"/>
      <c r="C10" s="10" t="s">
        <v>229</v>
      </c>
      <c r="D10" s="10" t="s">
        <v>230</v>
      </c>
      <c r="E10" s="10" t="s">
        <v>231</v>
      </c>
      <c r="F10" s="10" t="s">
        <v>232</v>
      </c>
      <c r="G10" s="10" t="s">
        <v>233</v>
      </c>
      <c r="H10" s="10" t="s">
        <v>234</v>
      </c>
      <c r="I10" s="10" t="s">
        <v>175</v>
      </c>
      <c r="J10" s="10" t="s">
        <v>229</v>
      </c>
      <c r="K10" s="10" t="s">
        <v>230</v>
      </c>
      <c r="L10" s="10" t="s">
        <v>231</v>
      </c>
      <c r="M10" s="10" t="s">
        <v>232</v>
      </c>
      <c r="N10" s="10" t="s">
        <v>233</v>
      </c>
      <c r="O10" s="10" t="s">
        <v>234</v>
      </c>
      <c r="P10" s="10" t="s">
        <v>175</v>
      </c>
      <c r="Q10" s="10" t="s">
        <v>229</v>
      </c>
    </row>
    <row r="11" spans="2:17">
      <c r="B11" s="10">
        <v>10</v>
      </c>
      <c r="C11" s="37"/>
      <c r="D11" s="37"/>
      <c r="E11" s="37"/>
      <c r="F11" s="37"/>
      <c r="G11" s="37"/>
      <c r="H11" s="37"/>
      <c r="I11" s="37"/>
      <c r="J11" s="37"/>
      <c r="K11" s="37"/>
      <c r="L11" s="37" t="s">
        <v>324</v>
      </c>
      <c r="M11" s="37" t="s">
        <v>359</v>
      </c>
      <c r="N11" s="37" t="s">
        <v>176</v>
      </c>
      <c r="O11" s="37" t="s">
        <v>176</v>
      </c>
      <c r="P11" s="37" t="s">
        <v>176</v>
      </c>
      <c r="Q11" s="37" t="s">
        <v>176</v>
      </c>
    </row>
    <row r="12" spans="2:17">
      <c r="B12" s="10">
        <v>9</v>
      </c>
      <c r="C12" s="37"/>
      <c r="D12" s="37"/>
      <c r="E12" s="37"/>
      <c r="F12" s="37"/>
      <c r="G12" s="37"/>
      <c r="H12" s="37"/>
      <c r="I12" s="37"/>
      <c r="J12" s="37"/>
      <c r="K12" s="37"/>
      <c r="L12" s="37" t="s">
        <v>324</v>
      </c>
      <c r="M12" s="37" t="s">
        <v>360</v>
      </c>
      <c r="N12" s="37" t="s">
        <v>176</v>
      </c>
      <c r="O12" s="37" t="s">
        <v>176</v>
      </c>
      <c r="P12" s="37" t="s">
        <v>176</v>
      </c>
      <c r="Q12" s="37" t="s">
        <v>176</v>
      </c>
    </row>
    <row r="13" spans="2:17">
      <c r="B13" s="10">
        <v>8</v>
      </c>
      <c r="C13" s="37"/>
      <c r="D13" s="37"/>
      <c r="E13" s="37"/>
      <c r="F13" s="37"/>
      <c r="G13" s="37"/>
      <c r="H13" s="37"/>
      <c r="I13" s="37"/>
      <c r="J13" s="37"/>
      <c r="K13" s="37"/>
      <c r="L13" s="37" t="s">
        <v>324</v>
      </c>
      <c r="M13" s="37" t="s">
        <v>360</v>
      </c>
      <c r="N13" s="37" t="s">
        <v>176</v>
      </c>
      <c r="O13" s="37" t="s">
        <v>176</v>
      </c>
      <c r="P13" s="37" t="s">
        <v>176</v>
      </c>
      <c r="Q13" s="37" t="s">
        <v>176</v>
      </c>
    </row>
    <row r="14" spans="2:17">
      <c r="B14" s="10">
        <v>7</v>
      </c>
      <c r="C14" s="37"/>
      <c r="D14" s="37"/>
      <c r="E14" s="37"/>
      <c r="F14" s="37"/>
      <c r="G14" s="37"/>
      <c r="H14" s="37" t="s">
        <v>259</v>
      </c>
      <c r="I14" s="37"/>
      <c r="J14" s="37"/>
      <c r="K14" s="37" t="s">
        <v>259</v>
      </c>
      <c r="L14" s="37" t="s">
        <v>324</v>
      </c>
      <c r="M14" s="37" t="s">
        <v>360</v>
      </c>
      <c r="N14" s="37" t="s">
        <v>176</v>
      </c>
      <c r="O14" s="37" t="s">
        <v>176</v>
      </c>
      <c r="P14" s="37" t="s">
        <v>176</v>
      </c>
      <c r="Q14" s="37" t="s">
        <v>176</v>
      </c>
    </row>
    <row r="15" spans="2:17">
      <c r="B15" s="10">
        <v>6</v>
      </c>
      <c r="C15" s="37"/>
      <c r="D15" s="37"/>
      <c r="E15" s="37"/>
      <c r="F15" s="37"/>
      <c r="G15" s="37"/>
      <c r="H15" s="37" t="s">
        <v>259</v>
      </c>
      <c r="I15" s="37"/>
      <c r="J15" s="37" t="s">
        <v>260</v>
      </c>
      <c r="K15" s="37" t="s">
        <v>259</v>
      </c>
      <c r="L15" s="37" t="s">
        <v>324</v>
      </c>
      <c r="M15" s="37" t="s">
        <v>360</v>
      </c>
      <c r="N15" s="37" t="s">
        <v>176</v>
      </c>
      <c r="O15" s="37" t="s">
        <v>176</v>
      </c>
      <c r="P15" s="37" t="s">
        <v>176</v>
      </c>
      <c r="Q15" s="37" t="s">
        <v>176</v>
      </c>
    </row>
    <row r="16" spans="2:17">
      <c r="B16" s="10">
        <v>5</v>
      </c>
      <c r="C16" s="37"/>
      <c r="D16" s="37"/>
      <c r="E16" s="37"/>
      <c r="F16" s="37"/>
      <c r="G16" s="37"/>
      <c r="H16" s="37" t="s">
        <v>259</v>
      </c>
      <c r="I16" s="37"/>
      <c r="J16" s="37" t="s">
        <v>263</v>
      </c>
      <c r="K16" s="37"/>
      <c r="L16" s="37"/>
      <c r="M16" s="37" t="s">
        <v>360</v>
      </c>
      <c r="N16" s="37" t="s">
        <v>176</v>
      </c>
      <c r="O16" s="37" t="s">
        <v>176</v>
      </c>
      <c r="P16" s="37" t="s">
        <v>176</v>
      </c>
      <c r="Q16" s="37" t="s">
        <v>176</v>
      </c>
    </row>
    <row r="17" spans="2:17">
      <c r="B17" s="10">
        <v>4</v>
      </c>
      <c r="C17" s="37"/>
      <c r="D17" s="37"/>
      <c r="E17" s="37"/>
      <c r="F17" s="37"/>
      <c r="G17" s="37"/>
      <c r="H17" s="37" t="s">
        <v>259</v>
      </c>
      <c r="I17" s="37"/>
      <c r="J17" s="37" t="s">
        <v>259</v>
      </c>
      <c r="K17" s="37"/>
      <c r="L17" s="37"/>
      <c r="M17" s="37" t="s">
        <v>360</v>
      </c>
      <c r="N17" s="37" t="s">
        <v>176</v>
      </c>
      <c r="O17" s="37" t="s">
        <v>176</v>
      </c>
      <c r="P17" s="37" t="s">
        <v>176</v>
      </c>
      <c r="Q17" s="37" t="s">
        <v>176</v>
      </c>
    </row>
    <row r="18" spans="2:17">
      <c r="B18" s="10">
        <v>3</v>
      </c>
      <c r="C18" s="37"/>
      <c r="D18" s="37" t="s">
        <v>259</v>
      </c>
      <c r="E18" s="37"/>
      <c r="F18" s="37"/>
      <c r="G18" s="37"/>
      <c r="H18" s="37"/>
      <c r="I18" s="37"/>
      <c r="J18" s="37" t="s">
        <v>259</v>
      </c>
      <c r="K18" s="37"/>
      <c r="L18" s="37"/>
      <c r="M18" s="37" t="s">
        <v>361</v>
      </c>
      <c r="N18" s="37" t="s">
        <v>176</v>
      </c>
      <c r="O18" s="37" t="s">
        <v>176</v>
      </c>
      <c r="P18" s="37" t="s">
        <v>176</v>
      </c>
      <c r="Q18" s="37" t="s">
        <v>176</v>
      </c>
    </row>
    <row r="19" spans="2:17">
      <c r="B19" s="10">
        <v>2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 t="s">
        <v>360</v>
      </c>
      <c r="N19" s="37" t="s">
        <v>176</v>
      </c>
      <c r="O19" s="37" t="s">
        <v>176</v>
      </c>
      <c r="P19" s="37" t="s">
        <v>176</v>
      </c>
      <c r="Q19" s="37" t="s">
        <v>176</v>
      </c>
    </row>
    <row r="20" spans="2:17">
      <c r="B20" s="10">
        <v>1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 t="s">
        <v>176</v>
      </c>
      <c r="O20" s="37" t="s">
        <v>176</v>
      </c>
      <c r="P20" s="37" t="s">
        <v>176</v>
      </c>
      <c r="Q20" s="37" t="s">
        <v>176</v>
      </c>
    </row>
    <row r="21" spans="2:17">
      <c r="B21" s="10" t="s">
        <v>177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 t="s">
        <v>176</v>
      </c>
      <c r="O21" s="37" t="s">
        <v>176</v>
      </c>
      <c r="P21" s="37" t="s">
        <v>176</v>
      </c>
      <c r="Q21" s="37" t="s">
        <v>176</v>
      </c>
    </row>
    <row r="22" spans="2:17" ht="26">
      <c r="B22" s="10" t="s">
        <v>365</v>
      </c>
      <c r="C22" s="10" t="s">
        <v>166</v>
      </c>
      <c r="D22" s="10" t="s">
        <v>166</v>
      </c>
      <c r="E22" s="10" t="s">
        <v>166</v>
      </c>
      <c r="F22" s="10" t="s">
        <v>166</v>
      </c>
      <c r="G22" s="10" t="s">
        <v>166</v>
      </c>
      <c r="H22" s="10" t="s">
        <v>166</v>
      </c>
      <c r="I22" s="10" t="s">
        <v>166</v>
      </c>
      <c r="J22" s="10" t="s">
        <v>166</v>
      </c>
      <c r="K22" s="10" t="s">
        <v>166</v>
      </c>
      <c r="L22" s="10" t="s">
        <v>323</v>
      </c>
      <c r="M22" s="10" t="s">
        <v>362</v>
      </c>
      <c r="N22" s="10"/>
      <c r="O22" s="10"/>
      <c r="P22" s="10"/>
      <c r="Q22" s="10"/>
    </row>
    <row r="23" spans="2:17" ht="14" thickBot="1">
      <c r="B23" s="11" t="s">
        <v>366</v>
      </c>
      <c r="C23" s="12" t="s">
        <v>239</v>
      </c>
      <c r="D23" s="12" t="s">
        <v>240</v>
      </c>
      <c r="E23" s="12" t="s">
        <v>239</v>
      </c>
      <c r="F23" s="12" t="s">
        <v>239</v>
      </c>
      <c r="G23" s="12" t="s">
        <v>239</v>
      </c>
      <c r="H23" s="12" t="s">
        <v>240</v>
      </c>
      <c r="I23" s="12" t="s">
        <v>239</v>
      </c>
      <c r="J23" s="12" t="s">
        <v>240</v>
      </c>
      <c r="K23" s="12" t="s">
        <v>241</v>
      </c>
      <c r="L23" s="12" t="s">
        <v>325</v>
      </c>
      <c r="M23" s="12" t="s">
        <v>363</v>
      </c>
      <c r="N23" s="12"/>
      <c r="O23" s="12"/>
      <c r="P23" s="12"/>
      <c r="Q23" s="12"/>
    </row>
    <row r="26" spans="2:17">
      <c r="B26" s="38" t="s">
        <v>264</v>
      </c>
    </row>
    <row r="28" spans="2:17">
      <c r="B28" s="40" t="s">
        <v>260</v>
      </c>
      <c r="C28" t="s">
        <v>248</v>
      </c>
    </row>
    <row r="29" spans="2:17">
      <c r="B29" s="41" t="s">
        <v>265</v>
      </c>
      <c r="C29" t="s">
        <v>252</v>
      </c>
      <c r="J29" s="39"/>
    </row>
    <row r="30" spans="2:17">
      <c r="B30" s="42" t="s">
        <v>247</v>
      </c>
      <c r="C30" t="s">
        <v>253</v>
      </c>
    </row>
    <row r="35" spans="2:2">
      <c r="B35" s="43" t="str">
        <f>HYPERLINK("http://www.bbc.co.uk/weather/bbcweather/features/symbols.shtml","BBC weather symbols")</f>
        <v>BBC weather symbols</v>
      </c>
    </row>
  </sheetData>
  <phoneticPr fontId="13" type="noConversion"/>
  <conditionalFormatting sqref="C11:Q21">
    <cfRule type="cellIs" dxfId="2" priority="0" stopIfTrue="1" operator="equal">
      <formula>"p"</formula>
    </cfRule>
    <cfRule type="cellIs" dxfId="1" priority="0" stopIfTrue="1" operator="equal">
      <formula>"c"</formula>
    </cfRule>
    <cfRule type="cellIs" dxfId="0" priority="0" stopIfTrue="1" operator="equal">
      <formula>"r"</formula>
    </cfRule>
  </conditionalFormatting>
  <pageMargins left="0.75000000000000011" right="0.75000000000000011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B2:I14"/>
  <sheetViews>
    <sheetView showGridLines="0" workbookViewId="0">
      <selection activeCell="C11" sqref="C11"/>
    </sheetView>
  </sheetViews>
  <sheetFormatPr baseColWidth="10" defaultRowHeight="13"/>
  <cols>
    <col min="1" max="1" width="3.7109375" customWidth="1"/>
    <col min="2" max="2" width="17.7109375" bestFit="1" customWidth="1"/>
    <col min="3" max="4" width="5.28515625" customWidth="1"/>
    <col min="5" max="5" width="4.140625" customWidth="1"/>
    <col min="6" max="6" width="5.28515625" customWidth="1"/>
    <col min="7" max="7" width="4.140625" customWidth="1"/>
    <col min="8" max="8" width="5.28515625" customWidth="1"/>
    <col min="9" max="9" width="4.140625" customWidth="1"/>
  </cols>
  <sheetData>
    <row r="2" spans="2:9" ht="16">
      <c r="B2" s="16" t="s">
        <v>66</v>
      </c>
    </row>
    <row r="4" spans="2:9">
      <c r="B4" t="s">
        <v>122</v>
      </c>
      <c r="C4" t="s">
        <v>171</v>
      </c>
    </row>
    <row r="5" spans="2:9">
      <c r="B5" t="s">
        <v>121</v>
      </c>
      <c r="C5" t="s">
        <v>88</v>
      </c>
    </row>
    <row r="7" spans="2:9" ht="14" thickBot="1">
      <c r="C7" s="1" t="s">
        <v>0</v>
      </c>
      <c r="D7" s="1" t="s">
        <v>70</v>
      </c>
      <c r="E7" s="1"/>
      <c r="F7" s="1" t="s">
        <v>74</v>
      </c>
      <c r="G7" s="1"/>
      <c r="H7" s="1" t="s">
        <v>75</v>
      </c>
      <c r="I7" s="1"/>
    </row>
    <row r="8" spans="2:9" ht="14" thickBot="1">
      <c r="B8" s="2"/>
      <c r="C8" s="5"/>
      <c r="D8" s="5" t="s">
        <v>72</v>
      </c>
      <c r="E8" s="5" t="s">
        <v>73</v>
      </c>
      <c r="F8" s="5" t="s">
        <v>72</v>
      </c>
      <c r="G8" s="5" t="s">
        <v>73</v>
      </c>
      <c r="H8" s="5" t="s">
        <v>72</v>
      </c>
      <c r="I8" s="5" t="s">
        <v>73</v>
      </c>
    </row>
    <row r="9" spans="2:9">
      <c r="B9" s="3" t="s">
        <v>42</v>
      </c>
      <c r="C9" s="3">
        <v>30</v>
      </c>
      <c r="D9" s="3">
        <v>0</v>
      </c>
      <c r="E9" s="58">
        <f>C9+D9</f>
        <v>30</v>
      </c>
      <c r="F9" s="3"/>
      <c r="G9" s="3"/>
      <c r="H9" s="3"/>
      <c r="I9" s="3"/>
    </row>
    <row r="10" spans="2:9">
      <c r="B10" s="3" t="s">
        <v>172</v>
      </c>
      <c r="C10" s="3">
        <v>68</v>
      </c>
      <c r="D10" s="3">
        <v>80</v>
      </c>
      <c r="E10" s="58">
        <f t="shared" ref="E10:E14" si="0">C10+D10</f>
        <v>148</v>
      </c>
      <c r="F10" s="3"/>
      <c r="G10" s="3"/>
      <c r="H10" s="3"/>
      <c r="I10" s="3"/>
    </row>
    <row r="11" spans="2:9">
      <c r="B11" s="3" t="s">
        <v>235</v>
      </c>
      <c r="C11" s="3">
        <v>30</v>
      </c>
      <c r="D11" s="3">
        <v>0</v>
      </c>
      <c r="E11" s="58">
        <f t="shared" si="0"/>
        <v>30</v>
      </c>
      <c r="F11" s="3"/>
      <c r="G11" s="3"/>
      <c r="H11" s="3"/>
      <c r="I11" s="3"/>
    </row>
    <row r="12" spans="2:9">
      <c r="B12" s="3" t="s">
        <v>236</v>
      </c>
      <c r="C12" s="3">
        <v>0</v>
      </c>
      <c r="D12" s="3">
        <v>1</v>
      </c>
      <c r="E12" s="58">
        <f t="shared" si="0"/>
        <v>1</v>
      </c>
      <c r="F12" s="3"/>
      <c r="G12" s="3"/>
      <c r="H12" s="3"/>
      <c r="I12" s="3"/>
    </row>
    <row r="13" spans="2:9">
      <c r="B13" s="3" t="s">
        <v>174</v>
      </c>
      <c r="C13" s="3">
        <v>0</v>
      </c>
      <c r="D13" s="3">
        <v>0</v>
      </c>
      <c r="E13" s="58">
        <f t="shared" si="0"/>
        <v>0</v>
      </c>
      <c r="F13" s="3"/>
      <c r="G13" s="3"/>
      <c r="H13" s="3"/>
      <c r="I13" s="3"/>
    </row>
    <row r="14" spans="2:9" ht="14" thickBot="1">
      <c r="B14" s="4" t="s">
        <v>86</v>
      </c>
      <c r="C14" s="4">
        <v>0</v>
      </c>
      <c r="D14" s="4">
        <v>1</v>
      </c>
      <c r="E14" s="59">
        <f t="shared" si="0"/>
        <v>1</v>
      </c>
      <c r="F14" s="4"/>
      <c r="G14" s="4"/>
      <c r="H14" s="4"/>
      <c r="I14" s="4"/>
    </row>
  </sheetData>
  <phoneticPr fontId="13" type="noConversion"/>
  <pageMargins left="0.75000000000000011" right="0.75000000000000011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B2:R47"/>
  <sheetViews>
    <sheetView showGridLines="0" workbookViewId="0">
      <selection activeCell="L46" sqref="L46"/>
    </sheetView>
  </sheetViews>
  <sheetFormatPr baseColWidth="10" defaultRowHeight="13"/>
  <cols>
    <col min="1" max="1" width="3.7109375" customWidth="1"/>
    <col min="2" max="2" width="25.85546875" bestFit="1" customWidth="1"/>
    <col min="3" max="3" width="7.140625" customWidth="1"/>
    <col min="5" max="5" width="12" bestFit="1" customWidth="1"/>
    <col min="6" max="6" width="7.7109375" customWidth="1"/>
    <col min="7" max="7" width="22.5703125" bestFit="1" customWidth="1"/>
    <col min="8" max="8" width="4" customWidth="1"/>
    <col min="9" max="9" width="4.42578125" customWidth="1"/>
    <col min="10" max="10" width="6.5703125" customWidth="1"/>
    <col min="11" max="11" width="4.140625" customWidth="1"/>
    <col min="12" max="12" width="7.5703125" customWidth="1"/>
    <col min="13" max="13" width="4" customWidth="1"/>
    <col min="14" max="14" width="4.42578125" customWidth="1"/>
    <col min="15" max="15" width="6.5703125" customWidth="1"/>
    <col min="16" max="16" width="4.140625" customWidth="1"/>
    <col min="17" max="17" width="7.5703125" customWidth="1"/>
    <col min="18" max="18" width="13" customWidth="1"/>
    <col min="20" max="20" width="44.42578125" customWidth="1"/>
  </cols>
  <sheetData>
    <row r="2" spans="2:18" ht="16">
      <c r="B2" s="16" t="s">
        <v>104</v>
      </c>
    </row>
    <row r="3" spans="2:18">
      <c r="B3" s="27"/>
      <c r="C3" s="27"/>
      <c r="E3" s="27"/>
      <c r="F3" s="27"/>
      <c r="G3" s="27"/>
    </row>
    <row r="4" spans="2:18">
      <c r="B4" s="22" t="s">
        <v>13</v>
      </c>
      <c r="C4" s="27"/>
      <c r="E4" s="27"/>
      <c r="F4" s="27"/>
      <c r="G4" s="27"/>
    </row>
    <row r="5" spans="2:18" ht="14" thickBot="1">
      <c r="B5" s="27"/>
      <c r="C5" s="27"/>
      <c r="D5" s="107"/>
      <c r="E5" s="27"/>
      <c r="F5" s="27"/>
      <c r="G5" s="27"/>
      <c r="H5" s="18" t="s">
        <v>133</v>
      </c>
      <c r="I5" s="19"/>
      <c r="J5" s="19"/>
      <c r="K5" s="19"/>
      <c r="L5" s="19"/>
      <c r="M5" s="20" t="s">
        <v>134</v>
      </c>
      <c r="N5" s="21"/>
      <c r="O5" s="21"/>
      <c r="P5" s="21"/>
      <c r="Q5" s="21"/>
      <c r="R5" s="21"/>
    </row>
    <row r="6" spans="2:18" ht="14" thickBot="1">
      <c r="B6" s="5" t="s">
        <v>105</v>
      </c>
      <c r="C6" s="5" t="s">
        <v>254</v>
      </c>
      <c r="D6" s="5" t="s">
        <v>34</v>
      </c>
      <c r="E6" s="5" t="s">
        <v>237</v>
      </c>
      <c r="F6" s="5" t="s">
        <v>238</v>
      </c>
      <c r="G6" s="5" t="s">
        <v>116</v>
      </c>
      <c r="H6" s="5" t="s">
        <v>178</v>
      </c>
      <c r="I6" s="5" t="s">
        <v>117</v>
      </c>
      <c r="J6" s="5" t="s">
        <v>118</v>
      </c>
      <c r="K6" s="5" t="s">
        <v>119</v>
      </c>
      <c r="L6" s="5" t="s">
        <v>278</v>
      </c>
      <c r="M6" s="5" t="s">
        <v>132</v>
      </c>
      <c r="N6" s="5" t="s">
        <v>117</v>
      </c>
      <c r="O6" s="5" t="s">
        <v>118</v>
      </c>
      <c r="P6" s="5" t="s">
        <v>119</v>
      </c>
      <c r="Q6" s="5" t="s">
        <v>278</v>
      </c>
      <c r="R6" s="34" t="s">
        <v>4</v>
      </c>
    </row>
    <row r="7" spans="2:18">
      <c r="B7" s="3" t="str">
        <f t="shared" ref="B7:G16" si="0">B22</f>
        <v>Binky Hetherington</v>
      </c>
      <c r="C7" s="3" t="str">
        <f>C22</f>
        <v>Abby</v>
      </c>
      <c r="D7" s="3" t="s">
        <v>35</v>
      </c>
      <c r="E7" s="3" t="str">
        <f t="shared" si="0"/>
        <v>Captain</v>
      </c>
      <c r="F7" s="3" t="str">
        <f t="shared" si="0"/>
        <v>Pilot</v>
      </c>
      <c r="G7" s="3" t="str">
        <f t="shared" si="0"/>
        <v>Manoeuvre, Ignore Deflection</v>
      </c>
      <c r="H7" s="3">
        <f t="shared" ref="H7:H16" si="1">H22+M22</f>
        <v>302</v>
      </c>
      <c r="I7" s="3">
        <f t="shared" ref="I7:I16" si="2">I22+N22</f>
        <v>2</v>
      </c>
      <c r="J7" s="3">
        <f t="shared" ref="J7:J16" si="3">J22+O22</f>
        <v>0</v>
      </c>
      <c r="K7" s="3">
        <f t="shared" ref="K7:K16" si="4">K22+P22</f>
        <v>0</v>
      </c>
      <c r="L7" s="3">
        <f t="shared" ref="L7:L16" si="5">L22+Q22</f>
        <v>0</v>
      </c>
      <c r="M7" s="3"/>
      <c r="N7" s="3"/>
      <c r="O7" s="3"/>
      <c r="P7" s="3"/>
      <c r="Q7" s="3"/>
      <c r="R7" s="35"/>
    </row>
    <row r="8" spans="2:18">
      <c r="B8" s="3" t="str">
        <f t="shared" si="0"/>
        <v>Biffo Barrington-Smythe</v>
      </c>
      <c r="C8" s="3" t="str">
        <f>C23</f>
        <v>Charity</v>
      </c>
      <c r="D8" s="3" t="s">
        <v>35</v>
      </c>
      <c r="E8" s="3" t="str">
        <f t="shared" si="0"/>
        <v>Lieutenant</v>
      </c>
      <c r="F8" s="3" t="str">
        <f t="shared" si="0"/>
        <v>Pilot</v>
      </c>
      <c r="G8" s="3" t="str">
        <f t="shared" si="0"/>
        <v>Die roll add</v>
      </c>
      <c r="H8" s="3">
        <f t="shared" si="1"/>
        <v>247</v>
      </c>
      <c r="I8" s="3">
        <f t="shared" si="2"/>
        <v>1</v>
      </c>
      <c r="J8" s="3">
        <f t="shared" si="3"/>
        <v>0</v>
      </c>
      <c r="K8" s="3">
        <f t="shared" si="4"/>
        <v>0</v>
      </c>
      <c r="L8" s="3">
        <f t="shared" si="5"/>
        <v>0</v>
      </c>
      <c r="M8" s="3"/>
      <c r="N8" s="3"/>
      <c r="O8" s="3"/>
      <c r="P8" s="3"/>
      <c r="Q8" s="3"/>
      <c r="R8" s="35"/>
    </row>
    <row r="9" spans="2:18">
      <c r="B9" s="3" t="str">
        <f t="shared" si="0"/>
        <v>Dickie Strangely-Brown</v>
      </c>
      <c r="C9" s="3" t="str">
        <f>C24</f>
        <v>Barbara</v>
      </c>
      <c r="D9" s="3" t="s">
        <v>36</v>
      </c>
      <c r="E9" s="3" t="str">
        <f t="shared" si="0"/>
        <v>Lieutenant</v>
      </c>
      <c r="F9" s="3" t="str">
        <f t="shared" si="0"/>
        <v>Pilot</v>
      </c>
      <c r="G9" s="63" t="s">
        <v>334</v>
      </c>
      <c r="H9" s="3">
        <f t="shared" si="1"/>
        <v>102</v>
      </c>
      <c r="I9" s="3">
        <f t="shared" si="2"/>
        <v>0</v>
      </c>
      <c r="J9" s="3">
        <f t="shared" si="3"/>
        <v>0</v>
      </c>
      <c r="K9" s="3">
        <f t="shared" si="4"/>
        <v>0</v>
      </c>
      <c r="L9" s="3">
        <f t="shared" si="5"/>
        <v>0</v>
      </c>
      <c r="M9" s="3"/>
      <c r="N9" s="3"/>
      <c r="O9" s="3"/>
      <c r="P9" s="3"/>
      <c r="Q9" s="3"/>
      <c r="R9" s="35"/>
    </row>
    <row r="10" spans="2:18">
      <c r="B10" s="3" t="str">
        <f t="shared" si="0"/>
        <v>Francis "Franny" Tickler</v>
      </c>
      <c r="C10" s="3" t="s">
        <v>54</v>
      </c>
      <c r="D10" s="3" t="s">
        <v>35</v>
      </c>
      <c r="E10" s="3" t="str">
        <f t="shared" si="0"/>
        <v>2nd Lieutenant</v>
      </c>
      <c r="F10" s="3" t="str">
        <f t="shared" si="0"/>
        <v>Pilot</v>
      </c>
      <c r="G10" s="63" t="s">
        <v>69</v>
      </c>
      <c r="H10" s="3">
        <f t="shared" si="1"/>
        <v>257</v>
      </c>
      <c r="I10" s="3">
        <f t="shared" si="2"/>
        <v>1</v>
      </c>
      <c r="J10" s="3">
        <f t="shared" si="3"/>
        <v>0</v>
      </c>
      <c r="K10" s="3">
        <f t="shared" si="4"/>
        <v>1</v>
      </c>
      <c r="L10" s="3">
        <f t="shared" si="5"/>
        <v>0</v>
      </c>
      <c r="M10" s="3"/>
      <c r="N10" s="3"/>
      <c r="O10" s="3"/>
      <c r="P10" s="3"/>
      <c r="Q10" s="3"/>
      <c r="R10" s="35"/>
    </row>
    <row r="11" spans="2:18">
      <c r="B11" s="3" t="str">
        <f t="shared" si="0"/>
        <v>Nigel "Nancy" Gripham-Titely</v>
      </c>
      <c r="C11" s="3" t="s">
        <v>56</v>
      </c>
      <c r="D11" s="3" t="s">
        <v>36</v>
      </c>
      <c r="E11" s="3" t="str">
        <f t="shared" si="0"/>
        <v>2nd Lieutenant</v>
      </c>
      <c r="F11" s="3" t="str">
        <f t="shared" si="0"/>
        <v>Pilot</v>
      </c>
      <c r="G11" s="3" t="str">
        <f t="shared" si="0"/>
        <v>Manoeuvre</v>
      </c>
      <c r="H11" s="3">
        <f t="shared" si="1"/>
        <v>196</v>
      </c>
      <c r="I11" s="3">
        <f t="shared" si="2"/>
        <v>1</v>
      </c>
      <c r="J11" s="3">
        <f t="shared" si="3"/>
        <v>0</v>
      </c>
      <c r="K11" s="3">
        <f t="shared" si="4"/>
        <v>0</v>
      </c>
      <c r="L11" s="3">
        <f t="shared" si="5"/>
        <v>0</v>
      </c>
      <c r="M11" s="3"/>
      <c r="N11" s="3"/>
      <c r="O11" s="3"/>
      <c r="P11" s="3"/>
      <c r="Q11" s="3"/>
      <c r="R11" s="35"/>
    </row>
    <row r="12" spans="2:18">
      <c r="B12" s="3" t="str">
        <f t="shared" si="0"/>
        <v>Bill Creme ("Slick")</v>
      </c>
      <c r="C12" s="3" t="s">
        <v>52</v>
      </c>
      <c r="D12" s="3" t="s">
        <v>35</v>
      </c>
      <c r="E12" s="3" t="str">
        <f t="shared" si="0"/>
        <v>Sergeant</v>
      </c>
      <c r="F12" s="3" t="str">
        <f t="shared" si="0"/>
        <v>Pilot</v>
      </c>
      <c r="G12" s="63" t="s">
        <v>193</v>
      </c>
      <c r="H12" s="3">
        <f t="shared" si="1"/>
        <v>114</v>
      </c>
      <c r="I12" s="3">
        <f t="shared" si="2"/>
        <v>0</v>
      </c>
      <c r="J12" s="3">
        <f t="shared" si="3"/>
        <v>0</v>
      </c>
      <c r="K12" s="3">
        <f t="shared" si="4"/>
        <v>0</v>
      </c>
      <c r="L12" s="3">
        <f t="shared" si="5"/>
        <v>0</v>
      </c>
      <c r="M12" s="3"/>
      <c r="N12" s="3"/>
      <c r="O12" s="3"/>
      <c r="P12" s="3"/>
      <c r="Q12" s="3"/>
      <c r="R12" s="35"/>
    </row>
    <row r="13" spans="2:18">
      <c r="B13" s="3" t="str">
        <f t="shared" si="0"/>
        <v>Cyril 'Barmy' Fotheringay-Phipps</v>
      </c>
      <c r="C13" s="3" t="s">
        <v>57</v>
      </c>
      <c r="D13" s="3" t="s">
        <v>36</v>
      </c>
      <c r="E13" s="3" t="str">
        <f t="shared" si="0"/>
        <v>Sergeant</v>
      </c>
      <c r="F13" s="3" t="str">
        <f t="shared" si="0"/>
        <v>Pilot</v>
      </c>
      <c r="G13" s="3" t="str">
        <f t="shared" si="0"/>
        <v>Novice</v>
      </c>
      <c r="H13" s="3">
        <f t="shared" si="1"/>
        <v>25</v>
      </c>
      <c r="I13" s="3">
        <f t="shared" si="2"/>
        <v>0</v>
      </c>
      <c r="J13" s="3">
        <f t="shared" si="3"/>
        <v>0</v>
      </c>
      <c r="K13" s="3">
        <f t="shared" si="4"/>
        <v>0</v>
      </c>
      <c r="L13" s="3">
        <f t="shared" si="5"/>
        <v>0</v>
      </c>
      <c r="M13" s="3"/>
      <c r="N13" s="3"/>
      <c r="O13" s="3"/>
      <c r="P13" s="3"/>
      <c r="Q13" s="3"/>
      <c r="R13" s="35"/>
    </row>
    <row r="14" spans="2:18">
      <c r="B14" s="3" t="str">
        <f t="shared" si="0"/>
        <v>Claude 'Catsmeat' Potter-Pirbright</v>
      </c>
      <c r="C14" s="3" t="s">
        <v>58</v>
      </c>
      <c r="D14" s="3" t="s">
        <v>36</v>
      </c>
      <c r="E14" s="3" t="str">
        <f t="shared" si="0"/>
        <v>Sergeant</v>
      </c>
      <c r="F14" s="3" t="str">
        <f t="shared" si="0"/>
        <v>Pilot</v>
      </c>
      <c r="G14" s="3" t="str">
        <f t="shared" si="0"/>
        <v>Novice</v>
      </c>
      <c r="H14" s="3">
        <f t="shared" si="1"/>
        <v>0</v>
      </c>
      <c r="I14" s="3">
        <f t="shared" si="2"/>
        <v>0</v>
      </c>
      <c r="J14" s="3">
        <f t="shared" si="3"/>
        <v>0</v>
      </c>
      <c r="K14" s="3">
        <f t="shared" si="4"/>
        <v>0</v>
      </c>
      <c r="L14" s="3">
        <f t="shared" si="5"/>
        <v>0</v>
      </c>
      <c r="M14" s="3"/>
      <c r="N14" s="3"/>
      <c r="O14" s="3"/>
      <c r="P14" s="3"/>
      <c r="Q14" s="3"/>
      <c r="R14" s="35"/>
    </row>
    <row r="15" spans="2:18">
      <c r="B15" s="3" t="str">
        <f t="shared" si="0"/>
        <v>Rodney Crackington-Haven</v>
      </c>
      <c r="C15" s="3" t="s">
        <v>55</v>
      </c>
      <c r="D15" s="3" t="s">
        <v>35</v>
      </c>
      <c r="E15" s="3" t="str">
        <f t="shared" si="0"/>
        <v>2nd Lieutenant</v>
      </c>
      <c r="F15" s="3" t="str">
        <f t="shared" si="0"/>
        <v>Observer</v>
      </c>
      <c r="G15" s="3" t="str">
        <f t="shared" si="0"/>
        <v>None</v>
      </c>
      <c r="H15" s="3">
        <f t="shared" si="1"/>
        <v>82</v>
      </c>
      <c r="I15" s="3">
        <f t="shared" si="2"/>
        <v>0</v>
      </c>
      <c r="J15" s="3">
        <f t="shared" si="3"/>
        <v>0</v>
      </c>
      <c r="K15" s="3">
        <f t="shared" si="4"/>
        <v>0</v>
      </c>
      <c r="L15" s="3">
        <f t="shared" si="5"/>
        <v>0</v>
      </c>
      <c r="M15" s="3"/>
      <c r="N15" s="3"/>
      <c r="O15" s="3"/>
      <c r="P15" s="3"/>
      <c r="Q15" s="3"/>
      <c r="R15" s="35"/>
    </row>
    <row r="16" spans="2:18" ht="14" thickBot="1">
      <c r="B16" s="4" t="str">
        <f t="shared" si="0"/>
        <v>Archibald 'Archie' Mulliner</v>
      </c>
      <c r="C16" s="4" t="s">
        <v>59</v>
      </c>
      <c r="D16" s="4" t="s">
        <v>36</v>
      </c>
      <c r="E16" s="4" t="str">
        <f t="shared" si="0"/>
        <v>Sergeant</v>
      </c>
      <c r="F16" s="4" t="str">
        <f t="shared" si="0"/>
        <v>Observer</v>
      </c>
      <c r="G16" s="4" t="str">
        <f t="shared" si="0"/>
        <v>Novice</v>
      </c>
      <c r="H16" s="4">
        <f t="shared" si="1"/>
        <v>10</v>
      </c>
      <c r="I16" s="4">
        <f t="shared" si="2"/>
        <v>0</v>
      </c>
      <c r="J16" s="4">
        <f t="shared" si="3"/>
        <v>0</v>
      </c>
      <c r="K16" s="4">
        <f t="shared" si="4"/>
        <v>1</v>
      </c>
      <c r="L16" s="4">
        <f t="shared" si="5"/>
        <v>0</v>
      </c>
      <c r="M16" s="4"/>
      <c r="N16" s="4"/>
      <c r="O16" s="4"/>
      <c r="P16" s="4"/>
      <c r="Q16" s="4"/>
      <c r="R16" s="36"/>
    </row>
    <row r="17" spans="2:18">
      <c r="R17" s="27"/>
    </row>
    <row r="18" spans="2:18">
      <c r="R18" s="27"/>
    </row>
    <row r="19" spans="2:18">
      <c r="B19" s="1" t="s">
        <v>12</v>
      </c>
      <c r="C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2:18" ht="14" thickBot="1">
      <c r="D20" s="107"/>
      <c r="H20" s="18" t="s">
        <v>133</v>
      </c>
      <c r="I20" s="19"/>
      <c r="J20" s="19"/>
      <c r="K20" s="19"/>
      <c r="L20" s="19"/>
      <c r="M20" s="20" t="s">
        <v>134</v>
      </c>
      <c r="N20" s="21"/>
      <c r="O20" s="21"/>
      <c r="P20" s="21"/>
      <c r="Q20" s="21"/>
      <c r="R20" s="21"/>
    </row>
    <row r="21" spans="2:18" ht="14" thickBot="1">
      <c r="B21" s="5" t="s">
        <v>105</v>
      </c>
      <c r="C21" s="5" t="s">
        <v>254</v>
      </c>
      <c r="D21" s="5" t="s">
        <v>34</v>
      </c>
      <c r="E21" s="5" t="s">
        <v>237</v>
      </c>
      <c r="F21" s="5" t="s">
        <v>238</v>
      </c>
      <c r="G21" s="5" t="s">
        <v>116</v>
      </c>
      <c r="H21" s="5" t="s">
        <v>178</v>
      </c>
      <c r="I21" s="5" t="s">
        <v>117</v>
      </c>
      <c r="J21" s="5" t="s">
        <v>118</v>
      </c>
      <c r="K21" s="5" t="s">
        <v>119</v>
      </c>
      <c r="L21" s="5" t="s">
        <v>278</v>
      </c>
      <c r="M21" s="5" t="s">
        <v>132</v>
      </c>
      <c r="N21" s="5" t="s">
        <v>117</v>
      </c>
      <c r="O21" s="5" t="s">
        <v>118</v>
      </c>
      <c r="P21" s="5" t="s">
        <v>119</v>
      </c>
      <c r="Q21" s="5" t="s">
        <v>278</v>
      </c>
      <c r="R21" s="34" t="s">
        <v>4</v>
      </c>
    </row>
    <row r="22" spans="2:18">
      <c r="B22" s="3" t="s">
        <v>87</v>
      </c>
      <c r="C22" s="3" t="s">
        <v>281</v>
      </c>
      <c r="D22" s="3" t="s">
        <v>50</v>
      </c>
      <c r="E22" s="3" t="s">
        <v>279</v>
      </c>
      <c r="F22" s="3" t="s">
        <v>280</v>
      </c>
      <c r="G22" s="3" t="s">
        <v>123</v>
      </c>
      <c r="H22" s="3">
        <v>292</v>
      </c>
      <c r="I22" s="3">
        <v>2</v>
      </c>
      <c r="J22" s="3">
        <v>0</v>
      </c>
      <c r="K22" s="3">
        <v>0</v>
      </c>
      <c r="L22" s="3">
        <v>0</v>
      </c>
      <c r="M22" s="3">
        <v>10</v>
      </c>
      <c r="N22" s="3">
        <v>0</v>
      </c>
      <c r="O22" s="3">
        <v>0</v>
      </c>
      <c r="P22" s="3">
        <v>0</v>
      </c>
      <c r="Q22" s="3">
        <v>0</v>
      </c>
      <c r="R22" s="35" t="s">
        <v>39</v>
      </c>
    </row>
    <row r="23" spans="2:18">
      <c r="B23" s="3" t="s">
        <v>124</v>
      </c>
      <c r="C23" s="3" t="s">
        <v>126</v>
      </c>
      <c r="D23" s="3" t="s">
        <v>50</v>
      </c>
      <c r="E23" s="3" t="s">
        <v>125</v>
      </c>
      <c r="F23" s="3" t="s">
        <v>280</v>
      </c>
      <c r="G23" s="3" t="s">
        <v>127</v>
      </c>
      <c r="H23" s="3">
        <v>237</v>
      </c>
      <c r="I23" s="3">
        <v>1</v>
      </c>
      <c r="J23" s="3">
        <v>0</v>
      </c>
      <c r="K23" s="3">
        <v>0</v>
      </c>
      <c r="L23" s="3">
        <v>0</v>
      </c>
      <c r="M23" s="3">
        <v>10</v>
      </c>
      <c r="N23" s="3">
        <v>0</v>
      </c>
      <c r="O23" s="3">
        <v>0</v>
      </c>
      <c r="P23" s="3">
        <v>0</v>
      </c>
      <c r="Q23" s="3">
        <v>0</v>
      </c>
      <c r="R23" s="35" t="s">
        <v>39</v>
      </c>
    </row>
    <row r="24" spans="2:18">
      <c r="B24" s="3" t="s">
        <v>48</v>
      </c>
      <c r="C24" s="3" t="s">
        <v>49</v>
      </c>
      <c r="D24" s="3" t="s">
        <v>50</v>
      </c>
      <c r="E24" s="3" t="s">
        <v>125</v>
      </c>
      <c r="F24" s="3" t="s">
        <v>280</v>
      </c>
      <c r="G24" s="3" t="s">
        <v>214</v>
      </c>
      <c r="H24" s="3">
        <v>92</v>
      </c>
      <c r="I24" s="3">
        <v>0</v>
      </c>
      <c r="J24" s="3">
        <v>0</v>
      </c>
      <c r="K24" s="3">
        <v>0</v>
      </c>
      <c r="L24" s="3">
        <v>0</v>
      </c>
      <c r="M24" s="3">
        <v>10</v>
      </c>
      <c r="N24" s="3">
        <v>0</v>
      </c>
      <c r="O24" s="3">
        <v>0</v>
      </c>
      <c r="P24" s="3">
        <v>0</v>
      </c>
      <c r="Q24" s="3">
        <v>0</v>
      </c>
      <c r="R24" s="35" t="s">
        <v>40</v>
      </c>
    </row>
    <row r="25" spans="2:18">
      <c r="B25" s="3" t="s">
        <v>269</v>
      </c>
      <c r="C25" s="3" t="s">
        <v>52</v>
      </c>
      <c r="D25" s="3" t="s">
        <v>50</v>
      </c>
      <c r="E25" s="3" t="s">
        <v>270</v>
      </c>
      <c r="F25" s="3" t="s">
        <v>280</v>
      </c>
      <c r="G25" s="3" t="s">
        <v>272</v>
      </c>
      <c r="H25" s="3">
        <v>247</v>
      </c>
      <c r="I25" s="3">
        <v>1</v>
      </c>
      <c r="J25" s="3">
        <v>0</v>
      </c>
      <c r="K25" s="3">
        <v>0</v>
      </c>
      <c r="L25" s="3">
        <v>0</v>
      </c>
      <c r="M25" s="3">
        <v>10</v>
      </c>
      <c r="N25" s="3">
        <v>0</v>
      </c>
      <c r="O25" s="3">
        <v>0</v>
      </c>
      <c r="P25" s="3">
        <v>1</v>
      </c>
      <c r="Q25" s="3">
        <v>0</v>
      </c>
      <c r="R25" s="35" t="s">
        <v>40</v>
      </c>
    </row>
    <row r="26" spans="2:18">
      <c r="B26" s="3" t="s">
        <v>273</v>
      </c>
      <c r="C26" s="3" t="s">
        <v>274</v>
      </c>
      <c r="D26" s="3" t="s">
        <v>51</v>
      </c>
      <c r="E26" s="3" t="s">
        <v>270</v>
      </c>
      <c r="F26" s="3" t="s">
        <v>280</v>
      </c>
      <c r="G26" s="3" t="s">
        <v>276</v>
      </c>
      <c r="H26" s="3">
        <v>147</v>
      </c>
      <c r="I26" s="3">
        <v>0</v>
      </c>
      <c r="J26" s="3">
        <v>0</v>
      </c>
      <c r="K26" s="3">
        <v>0</v>
      </c>
      <c r="L26" s="3">
        <v>0</v>
      </c>
      <c r="M26" s="3">
        <f>25+24</f>
        <v>49</v>
      </c>
      <c r="N26" s="3">
        <v>1</v>
      </c>
      <c r="O26" s="3">
        <v>0</v>
      </c>
      <c r="P26" s="3">
        <v>0</v>
      </c>
      <c r="Q26" s="3">
        <v>0</v>
      </c>
      <c r="R26" s="35" t="s">
        <v>38</v>
      </c>
    </row>
    <row r="27" spans="2:18">
      <c r="B27" s="3" t="s">
        <v>142</v>
      </c>
      <c r="C27" s="3" t="s">
        <v>53</v>
      </c>
      <c r="D27" s="3" t="s">
        <v>51</v>
      </c>
      <c r="E27" s="3" t="s">
        <v>143</v>
      </c>
      <c r="F27" s="3" t="s">
        <v>280</v>
      </c>
      <c r="G27" s="3" t="s">
        <v>214</v>
      </c>
      <c r="H27" s="3">
        <v>89</v>
      </c>
      <c r="I27" s="3">
        <v>0</v>
      </c>
      <c r="J27" s="3">
        <v>0</v>
      </c>
      <c r="K27" s="3">
        <v>0</v>
      </c>
      <c r="L27" s="3">
        <v>0</v>
      </c>
      <c r="M27" s="3">
        <v>25</v>
      </c>
      <c r="N27" s="3">
        <v>0</v>
      </c>
      <c r="O27" s="3">
        <v>0</v>
      </c>
      <c r="P27" s="3">
        <v>0</v>
      </c>
      <c r="Q27" s="3">
        <v>0</v>
      </c>
      <c r="R27" s="35" t="s">
        <v>41</v>
      </c>
    </row>
    <row r="28" spans="2:18">
      <c r="B28" s="3" t="s">
        <v>7</v>
      </c>
      <c r="C28" s="3" t="s">
        <v>8</v>
      </c>
      <c r="D28" s="3" t="s">
        <v>51</v>
      </c>
      <c r="E28" s="3" t="s">
        <v>143</v>
      </c>
      <c r="F28" s="3" t="s">
        <v>280</v>
      </c>
      <c r="G28" s="3" t="s">
        <v>9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25</v>
      </c>
      <c r="N28" s="3">
        <v>0</v>
      </c>
      <c r="O28" s="3">
        <v>0</v>
      </c>
      <c r="P28" s="3">
        <v>0</v>
      </c>
      <c r="Q28" s="3">
        <v>0</v>
      </c>
      <c r="R28" s="35" t="s">
        <v>38</v>
      </c>
    </row>
    <row r="29" spans="2:18">
      <c r="B29" s="3" t="s">
        <v>10</v>
      </c>
      <c r="C29" s="3"/>
      <c r="D29" s="3"/>
      <c r="E29" s="3" t="s">
        <v>143</v>
      </c>
      <c r="F29" s="3" t="s">
        <v>280</v>
      </c>
      <c r="G29" s="3" t="s">
        <v>9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5"/>
    </row>
    <row r="30" spans="2:18">
      <c r="B30" s="3" t="s">
        <v>343</v>
      </c>
      <c r="C30" s="3"/>
      <c r="D30" s="3"/>
      <c r="E30" s="3" t="s">
        <v>270</v>
      </c>
      <c r="F30" s="3" t="s">
        <v>344</v>
      </c>
      <c r="G30" s="3" t="s">
        <v>214</v>
      </c>
      <c r="H30" s="3">
        <v>82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5"/>
    </row>
    <row r="31" spans="2:18" ht="14" thickBot="1">
      <c r="B31" s="4" t="s">
        <v>345</v>
      </c>
      <c r="C31" s="4" t="s">
        <v>11</v>
      </c>
      <c r="D31" s="4" t="s">
        <v>50</v>
      </c>
      <c r="E31" s="4" t="s">
        <v>143</v>
      </c>
      <c r="F31" s="4" t="s">
        <v>344</v>
      </c>
      <c r="G31" s="4" t="s">
        <v>9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10</v>
      </c>
      <c r="N31" s="4">
        <v>0</v>
      </c>
      <c r="O31" s="4">
        <v>0</v>
      </c>
      <c r="P31" s="4">
        <v>1</v>
      </c>
      <c r="Q31" s="4">
        <v>0</v>
      </c>
      <c r="R31" s="36" t="s">
        <v>39</v>
      </c>
    </row>
    <row r="33" spans="7:18" ht="14" thickBot="1"/>
    <row r="34" spans="7:18">
      <c r="G34" s="113" t="s">
        <v>315</v>
      </c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5"/>
    </row>
    <row r="35" spans="7:18">
      <c r="G35" s="116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7"/>
    </row>
    <row r="36" spans="7:18">
      <c r="G36" s="116" t="s">
        <v>316</v>
      </c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7"/>
    </row>
    <row r="37" spans="7:18">
      <c r="G37" s="116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7"/>
    </row>
    <row r="38" spans="7:18">
      <c r="G38" s="118" t="s">
        <v>87</v>
      </c>
      <c r="H38" s="109" t="s">
        <v>281</v>
      </c>
      <c r="I38" s="109" t="s">
        <v>24</v>
      </c>
      <c r="J38" s="111"/>
      <c r="K38" s="111"/>
      <c r="L38" s="111" t="str">
        <f>VLOOKUP(H38,'British aircraft'!$B$7:$C$14,2)</f>
        <v>SE5a</v>
      </c>
      <c r="M38" s="111" t="str">
        <f>G38&amp;", "&amp;H38&amp;"/"&amp;L38&amp;"; "</f>
        <v xml:space="preserve">Binky Hetherington, Abby/SE5a; </v>
      </c>
      <c r="N38" s="111"/>
      <c r="O38" s="111"/>
      <c r="P38" s="111"/>
      <c r="Q38" s="111"/>
      <c r="R38" s="117"/>
    </row>
    <row r="39" spans="7:18">
      <c r="G39" s="118" t="s">
        <v>124</v>
      </c>
      <c r="H39" s="109" t="s">
        <v>126</v>
      </c>
      <c r="I39" s="109" t="s">
        <v>24</v>
      </c>
      <c r="J39" s="111"/>
      <c r="K39" s="111"/>
      <c r="L39" s="111" t="str">
        <f>VLOOKUP(H39,'British aircraft'!$B$7:$C$14,2)</f>
        <v>SE5a</v>
      </c>
      <c r="M39" s="111" t="str">
        <f t="shared" ref="M39:M42" si="6">G39&amp;", "&amp;H39&amp;"/"&amp;L39&amp;"; "</f>
        <v xml:space="preserve">Biffo Barrington-Smythe, Charity/SE5a; </v>
      </c>
      <c r="N39" s="111"/>
      <c r="O39" s="111"/>
      <c r="P39" s="111"/>
      <c r="Q39" s="111"/>
      <c r="R39" s="117"/>
    </row>
    <row r="40" spans="7:18">
      <c r="G40" s="118" t="s">
        <v>269</v>
      </c>
      <c r="H40" s="109" t="s">
        <v>271</v>
      </c>
      <c r="I40" s="109" t="s">
        <v>24</v>
      </c>
      <c r="J40" s="111"/>
      <c r="K40" s="111"/>
      <c r="L40" s="111" t="str">
        <f>VLOOKUP(H40,'British aircraft'!$B$7:$C$14,2)</f>
        <v>Camel</v>
      </c>
      <c r="M40" s="111" t="str">
        <f t="shared" si="6"/>
        <v xml:space="preserve">Francis "Franny" Tickler, Doris/Camel; </v>
      </c>
      <c r="N40" s="111"/>
      <c r="O40" s="111"/>
      <c r="P40" s="111"/>
      <c r="Q40" s="111"/>
      <c r="R40" s="117"/>
    </row>
    <row r="41" spans="7:18">
      <c r="G41" s="118" t="s">
        <v>142</v>
      </c>
      <c r="H41" s="109" t="s">
        <v>11</v>
      </c>
      <c r="I41" s="109" t="s">
        <v>24</v>
      </c>
      <c r="J41" s="111"/>
      <c r="K41" s="111"/>
      <c r="L41" s="111" t="str">
        <f>VLOOKUP(H41,'British aircraft'!$B$7:$C$14,2)</f>
        <v>Bristol Fighter</v>
      </c>
      <c r="M41" s="111" t="str">
        <f t="shared" si="6"/>
        <v xml:space="preserve">Bill Creme ("Slick"), Gertie/Bristol Fighter; </v>
      </c>
      <c r="N41" s="111"/>
      <c r="O41" s="111"/>
      <c r="P41" s="111"/>
      <c r="Q41" s="111"/>
      <c r="R41" s="117"/>
    </row>
    <row r="42" spans="7:18" ht="14" thickBot="1">
      <c r="G42" s="119" t="s">
        <v>343</v>
      </c>
      <c r="H42" s="110" t="s">
        <v>11</v>
      </c>
      <c r="I42" s="110" t="s">
        <v>24</v>
      </c>
      <c r="J42" s="111"/>
      <c r="K42" s="111"/>
      <c r="L42" s="111" t="str">
        <f>VLOOKUP(H42,'British aircraft'!$B$7:$C$14,2)</f>
        <v>Bristol Fighter</v>
      </c>
      <c r="M42" s="111" t="str">
        <f t="shared" si="6"/>
        <v xml:space="preserve">Rodney Crackington-Haven, Gertie/Bristol Fighter; </v>
      </c>
      <c r="N42" s="111"/>
      <c r="O42" s="111"/>
      <c r="P42" s="111"/>
      <c r="Q42" s="111"/>
      <c r="R42" s="117"/>
    </row>
    <row r="43" spans="7:18">
      <c r="G43" s="116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7"/>
    </row>
    <row r="44" spans="7:18">
      <c r="G44" s="116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7"/>
    </row>
    <row r="45" spans="7:18">
      <c r="G45" s="116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7"/>
    </row>
    <row r="46" spans="7:18">
      <c r="G46" s="116" t="s">
        <v>317</v>
      </c>
      <c r="H46" s="111"/>
      <c r="I46" s="111"/>
      <c r="J46" s="111"/>
      <c r="K46" s="111"/>
      <c r="L46" s="112" t="str">
        <f>M38&amp;M39&amp;M40&amp;M41&amp;M42&amp;M43&amp;M44&amp;M45</f>
        <v xml:space="preserve">Binky Hetherington, Abby/SE5a; Biffo Barrington-Smythe, Charity/SE5a; Francis "Franny" Tickler, Doris/Camel; Bill Creme ("Slick"), Gertie/Bristol Fighter; Rodney Crackington-Haven, Gertie/Bristol Fighter; </v>
      </c>
      <c r="M46" s="111" t="s">
        <v>318</v>
      </c>
      <c r="N46" s="111"/>
      <c r="O46" s="111"/>
      <c r="P46" s="111"/>
      <c r="Q46" s="111"/>
      <c r="R46" s="117"/>
    </row>
    <row r="47" spans="7:18" ht="14" thickBot="1">
      <c r="G47" s="120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2"/>
    </row>
  </sheetData>
  <autoFilter ref="B5:R16"/>
  <phoneticPr fontId="13" type="noConversion"/>
  <pageMargins left="0.75000000000000011" right="0.75000000000000011" top="1" bottom="1" header="0.5" footer="0.5"/>
  <pageSetup paperSize="0" orientation="portrait" horizontalDpi="4294967292" verticalDpi="4294967292"/>
  <drawing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B2:P32"/>
  <sheetViews>
    <sheetView showGridLines="0" workbookViewId="0">
      <selection activeCell="B31" sqref="B31:B32"/>
    </sheetView>
  </sheetViews>
  <sheetFormatPr baseColWidth="10" defaultRowHeight="13"/>
  <cols>
    <col min="1" max="1" width="3.7109375" customWidth="1"/>
    <col min="2" max="2" width="6.7109375" customWidth="1"/>
    <col min="3" max="3" width="11.28515625" bestFit="1" customWidth="1"/>
    <col min="4" max="4" width="6.5703125" customWidth="1"/>
    <col min="5" max="5" width="6.140625" customWidth="1"/>
    <col min="6" max="6" width="8.28515625" customWidth="1"/>
    <col min="7" max="7" width="4" customWidth="1"/>
    <col min="8" max="15" width="7.7109375" customWidth="1"/>
    <col min="16" max="16" width="20.5703125" customWidth="1"/>
  </cols>
  <sheetData>
    <row r="2" spans="2:16" ht="16">
      <c r="B2" s="32" t="s">
        <v>202</v>
      </c>
      <c r="C2" s="33"/>
      <c r="D2" s="33"/>
      <c r="E2" s="33"/>
      <c r="F2" s="33"/>
      <c r="G2" s="33"/>
    </row>
    <row r="4" spans="2:16">
      <c r="B4" s="1" t="s">
        <v>74</v>
      </c>
    </row>
    <row r="5" spans="2:16" ht="14" thickBot="1">
      <c r="D5" s="53" t="s">
        <v>44</v>
      </c>
      <c r="E5" s="54"/>
      <c r="F5" s="54"/>
      <c r="G5" s="54"/>
      <c r="H5" s="55" t="s">
        <v>45</v>
      </c>
      <c r="I5" s="21"/>
      <c r="J5" s="21"/>
      <c r="K5" s="21"/>
      <c r="L5" s="57" t="s">
        <v>46</v>
      </c>
      <c r="M5" s="56"/>
      <c r="N5" s="56"/>
      <c r="O5" s="56"/>
    </row>
    <row r="6" spans="2:16" ht="14" thickBot="1">
      <c r="B6" s="26" t="s">
        <v>105</v>
      </c>
      <c r="C6" s="26" t="s">
        <v>364</v>
      </c>
      <c r="D6" s="28" t="s">
        <v>346</v>
      </c>
      <c r="E6" s="28" t="s">
        <v>195</v>
      </c>
      <c r="F6" s="28" t="s">
        <v>196</v>
      </c>
      <c r="G6" s="28" t="s">
        <v>197</v>
      </c>
      <c r="H6" s="28" t="s">
        <v>346</v>
      </c>
      <c r="I6" s="28" t="s">
        <v>195</v>
      </c>
      <c r="J6" s="28" t="s">
        <v>196</v>
      </c>
      <c r="K6" s="28" t="s">
        <v>197</v>
      </c>
      <c r="L6" s="28" t="s">
        <v>346</v>
      </c>
      <c r="M6" s="28" t="s">
        <v>195</v>
      </c>
      <c r="N6" s="28" t="s">
        <v>196</v>
      </c>
      <c r="O6" s="28" t="s">
        <v>197</v>
      </c>
      <c r="P6" s="26" t="s">
        <v>5</v>
      </c>
    </row>
    <row r="7" spans="2:16">
      <c r="B7" s="8" t="s">
        <v>281</v>
      </c>
      <c r="C7" s="8" t="s">
        <v>198</v>
      </c>
      <c r="D7" s="29">
        <f>D20+H20-L20</f>
        <v>0</v>
      </c>
      <c r="E7" s="29">
        <f t="shared" ref="E7:G7" si="0">E20+I20-M20</f>
        <v>0</v>
      </c>
      <c r="F7" s="29">
        <f t="shared" si="0"/>
        <v>0</v>
      </c>
      <c r="G7" s="29">
        <f t="shared" si="0"/>
        <v>0</v>
      </c>
      <c r="H7" s="29"/>
      <c r="I7" s="29"/>
      <c r="J7" s="29"/>
      <c r="K7" s="29"/>
      <c r="L7" s="29"/>
      <c r="M7" s="29"/>
      <c r="N7" s="29"/>
      <c r="O7" s="29"/>
      <c r="P7" s="8"/>
    </row>
    <row r="8" spans="2:16">
      <c r="B8" s="8" t="s">
        <v>49</v>
      </c>
      <c r="C8" s="8" t="s">
        <v>198</v>
      </c>
      <c r="D8" s="29">
        <f t="shared" ref="D8:D14" si="1">D21+H21-L21</f>
        <v>0</v>
      </c>
      <c r="E8" s="29">
        <f t="shared" ref="E8:E14" si="2">E21+I21-M21</f>
        <v>0</v>
      </c>
      <c r="F8" s="29">
        <f t="shared" ref="F8:F14" si="3">F21+J21-N21</f>
        <v>0</v>
      </c>
      <c r="G8" s="29">
        <f t="shared" ref="G8:G14" si="4">G21+K21-O21</f>
        <v>0</v>
      </c>
      <c r="H8" s="29"/>
      <c r="I8" s="29"/>
      <c r="J8" s="29"/>
      <c r="K8" s="29"/>
      <c r="L8" s="29"/>
      <c r="M8" s="29"/>
      <c r="N8" s="29"/>
      <c r="O8" s="29"/>
      <c r="P8" s="8"/>
    </row>
    <row r="9" spans="2:16">
      <c r="B9" s="8" t="s">
        <v>126</v>
      </c>
      <c r="C9" s="8" t="s">
        <v>198</v>
      </c>
      <c r="D9" s="29">
        <f t="shared" si="1"/>
        <v>0</v>
      </c>
      <c r="E9" s="29">
        <f t="shared" si="2"/>
        <v>0</v>
      </c>
      <c r="F9" s="29">
        <f t="shared" si="3"/>
        <v>0</v>
      </c>
      <c r="G9" s="29">
        <f t="shared" si="4"/>
        <v>0</v>
      </c>
      <c r="H9" s="29"/>
      <c r="I9" s="29"/>
      <c r="J9" s="29"/>
      <c r="K9" s="29"/>
      <c r="L9" s="29"/>
      <c r="M9" s="29"/>
      <c r="N9" s="29"/>
      <c r="O9" s="29"/>
      <c r="P9" s="8"/>
    </row>
    <row r="10" spans="2:16">
      <c r="B10" s="8" t="s">
        <v>271</v>
      </c>
      <c r="C10" s="8" t="s">
        <v>199</v>
      </c>
      <c r="D10" s="29">
        <f t="shared" si="1"/>
        <v>0</v>
      </c>
      <c r="E10" s="29">
        <f t="shared" si="2"/>
        <v>0</v>
      </c>
      <c r="F10" s="29">
        <f t="shared" si="3"/>
        <v>0</v>
      </c>
      <c r="G10" s="29">
        <f t="shared" si="4"/>
        <v>0</v>
      </c>
      <c r="H10" s="29"/>
      <c r="I10" s="29"/>
      <c r="J10" s="29"/>
      <c r="K10" s="29"/>
      <c r="L10" s="29"/>
      <c r="M10" s="29"/>
      <c r="N10" s="29"/>
      <c r="O10" s="29"/>
      <c r="P10" s="8"/>
    </row>
    <row r="11" spans="2:16">
      <c r="B11" s="8" t="s">
        <v>8</v>
      </c>
      <c r="C11" s="8" t="s">
        <v>199</v>
      </c>
      <c r="D11" s="29">
        <f t="shared" si="1"/>
        <v>0</v>
      </c>
      <c r="E11" s="29">
        <f t="shared" si="2"/>
        <v>0</v>
      </c>
      <c r="F11" s="29">
        <f t="shared" si="3"/>
        <v>0</v>
      </c>
      <c r="G11" s="29">
        <f t="shared" si="4"/>
        <v>0</v>
      </c>
      <c r="H11" s="29"/>
      <c r="I11" s="29"/>
      <c r="J11" s="29"/>
      <c r="K11" s="29"/>
      <c r="L11" s="29"/>
      <c r="M11" s="29"/>
      <c r="N11" s="29"/>
      <c r="O11" s="29"/>
      <c r="P11" s="8"/>
    </row>
    <row r="12" spans="2:16">
      <c r="B12" s="8" t="s">
        <v>274</v>
      </c>
      <c r="C12" s="8" t="s">
        <v>199</v>
      </c>
      <c r="D12" s="29">
        <f t="shared" si="1"/>
        <v>0</v>
      </c>
      <c r="E12" s="29">
        <f t="shared" si="2"/>
        <v>0</v>
      </c>
      <c r="F12" s="29">
        <f t="shared" si="3"/>
        <v>0</v>
      </c>
      <c r="G12" s="29">
        <f t="shared" si="4"/>
        <v>0</v>
      </c>
      <c r="H12" s="29"/>
      <c r="I12" s="29"/>
      <c r="J12" s="29"/>
      <c r="K12" s="29"/>
      <c r="L12" s="29"/>
      <c r="M12" s="29"/>
      <c r="N12" s="29"/>
      <c r="O12" s="29"/>
      <c r="P12" s="8"/>
    </row>
    <row r="13" spans="2:16">
      <c r="B13" s="8" t="s">
        <v>11</v>
      </c>
      <c r="C13" s="8" t="s">
        <v>200</v>
      </c>
      <c r="D13" s="29">
        <f t="shared" si="1"/>
        <v>0</v>
      </c>
      <c r="E13" s="29">
        <f t="shared" si="2"/>
        <v>0</v>
      </c>
      <c r="F13" s="29">
        <f t="shared" si="3"/>
        <v>0</v>
      </c>
      <c r="G13" s="29">
        <f t="shared" si="4"/>
        <v>0</v>
      </c>
      <c r="H13" s="29"/>
      <c r="I13" s="29"/>
      <c r="J13" s="29"/>
      <c r="K13" s="29"/>
      <c r="L13" s="29"/>
      <c r="M13" s="29"/>
      <c r="N13" s="29"/>
      <c r="O13" s="29"/>
      <c r="P13" s="8"/>
    </row>
    <row r="14" spans="2:16" ht="14" thickBot="1">
      <c r="B14" s="9" t="s">
        <v>6</v>
      </c>
      <c r="C14" s="9" t="s">
        <v>201</v>
      </c>
      <c r="D14" s="30">
        <f t="shared" si="1"/>
        <v>0</v>
      </c>
      <c r="E14" s="30">
        <f t="shared" si="2"/>
        <v>0</v>
      </c>
      <c r="F14" s="30">
        <f t="shared" si="3"/>
        <v>0</v>
      </c>
      <c r="G14" s="30">
        <f t="shared" si="4"/>
        <v>0</v>
      </c>
      <c r="H14" s="30"/>
      <c r="I14" s="30"/>
      <c r="J14" s="30"/>
      <c r="K14" s="30"/>
      <c r="L14" s="30"/>
      <c r="M14" s="30"/>
      <c r="N14" s="30"/>
      <c r="O14" s="30"/>
      <c r="P14" s="9"/>
    </row>
    <row r="15" spans="2:16">
      <c r="B15" s="51" t="s">
        <v>43</v>
      </c>
      <c r="D15" s="52">
        <f t="shared" ref="D15:O15" si="5">SUM(D7:D14)</f>
        <v>0</v>
      </c>
      <c r="E15" s="52">
        <f t="shared" si="5"/>
        <v>0</v>
      </c>
      <c r="F15" s="52">
        <f t="shared" si="5"/>
        <v>0</v>
      </c>
      <c r="G15" s="52">
        <f t="shared" si="5"/>
        <v>0</v>
      </c>
      <c r="H15" s="52">
        <f t="shared" si="5"/>
        <v>0</v>
      </c>
      <c r="I15" s="52">
        <f t="shared" si="5"/>
        <v>0</v>
      </c>
      <c r="J15" s="52">
        <f t="shared" si="5"/>
        <v>0</v>
      </c>
      <c r="K15" s="52">
        <f t="shared" si="5"/>
        <v>0</v>
      </c>
      <c r="L15" s="52">
        <f t="shared" si="5"/>
        <v>0</v>
      </c>
      <c r="M15" s="52">
        <f t="shared" si="5"/>
        <v>0</v>
      </c>
      <c r="N15" s="52">
        <f t="shared" si="5"/>
        <v>0</v>
      </c>
      <c r="O15" s="52">
        <f t="shared" si="5"/>
        <v>0</v>
      </c>
    </row>
    <row r="16" spans="2:16">
      <c r="D16" s="31"/>
      <c r="E16" s="31"/>
      <c r="F16" s="31"/>
      <c r="G16" s="31"/>
      <c r="H16" s="27"/>
    </row>
    <row r="17" spans="2:16">
      <c r="B17" s="1" t="s">
        <v>71</v>
      </c>
      <c r="D17" s="31"/>
      <c r="E17" s="31"/>
      <c r="F17" s="31"/>
      <c r="G17" s="31"/>
      <c r="H17" s="27"/>
    </row>
    <row r="18" spans="2:16" ht="14" thickBot="1">
      <c r="D18" s="53" t="s">
        <v>44</v>
      </c>
      <c r="E18" s="54"/>
      <c r="F18" s="54"/>
      <c r="G18" s="54"/>
      <c r="H18" s="55" t="s">
        <v>45</v>
      </c>
      <c r="I18" s="21"/>
      <c r="J18" s="21"/>
      <c r="K18" s="21"/>
      <c r="L18" s="57" t="s">
        <v>46</v>
      </c>
      <c r="M18" s="56"/>
      <c r="N18" s="56"/>
      <c r="O18" s="56"/>
    </row>
    <row r="19" spans="2:16" ht="14" thickBot="1">
      <c r="B19" s="5" t="s">
        <v>105</v>
      </c>
      <c r="C19" s="5" t="s">
        <v>364</v>
      </c>
      <c r="D19" s="28" t="s">
        <v>346</v>
      </c>
      <c r="E19" s="28" t="s">
        <v>195</v>
      </c>
      <c r="F19" s="28" t="s">
        <v>196</v>
      </c>
      <c r="G19" s="28" t="s">
        <v>197</v>
      </c>
      <c r="H19" s="28" t="s">
        <v>346</v>
      </c>
      <c r="I19" s="28" t="s">
        <v>195</v>
      </c>
      <c r="J19" s="28" t="s">
        <v>196</v>
      </c>
      <c r="K19" s="28" t="s">
        <v>197</v>
      </c>
      <c r="L19" s="28" t="s">
        <v>346</v>
      </c>
      <c r="M19" s="28" t="s">
        <v>195</v>
      </c>
      <c r="N19" s="28" t="s">
        <v>196</v>
      </c>
      <c r="O19" s="28" t="s">
        <v>197</v>
      </c>
      <c r="P19" s="26" t="s">
        <v>5</v>
      </c>
    </row>
    <row r="20" spans="2:16">
      <c r="B20" s="3" t="s">
        <v>281</v>
      </c>
      <c r="C20" s="3" t="s">
        <v>198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8"/>
    </row>
    <row r="21" spans="2:16">
      <c r="B21" s="3" t="s">
        <v>49</v>
      </c>
      <c r="C21" s="3" t="s">
        <v>198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8"/>
    </row>
    <row r="22" spans="2:16">
      <c r="B22" s="3" t="s">
        <v>126</v>
      </c>
      <c r="C22" s="3" t="s">
        <v>198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8"/>
    </row>
    <row r="23" spans="2:16">
      <c r="B23" s="3" t="s">
        <v>271</v>
      </c>
      <c r="C23" s="3" t="s">
        <v>199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1</v>
      </c>
      <c r="J23" s="29">
        <v>14</v>
      </c>
      <c r="K23" s="29">
        <v>0</v>
      </c>
      <c r="L23" s="29">
        <v>0</v>
      </c>
      <c r="M23" s="29">
        <v>1</v>
      </c>
      <c r="N23" s="29">
        <v>14</v>
      </c>
      <c r="O23" s="29">
        <v>0</v>
      </c>
      <c r="P23" s="8" t="s">
        <v>275</v>
      </c>
    </row>
    <row r="24" spans="2:16">
      <c r="B24" s="3" t="s">
        <v>8</v>
      </c>
      <c r="C24" s="3" t="s">
        <v>199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4</v>
      </c>
      <c r="K24" s="29">
        <v>0</v>
      </c>
      <c r="L24" s="29">
        <v>0</v>
      </c>
      <c r="M24" s="29">
        <v>0</v>
      </c>
      <c r="N24" s="29">
        <v>4</v>
      </c>
      <c r="O24" s="29">
        <v>0</v>
      </c>
      <c r="P24" s="8" t="s">
        <v>275</v>
      </c>
    </row>
    <row r="25" spans="2:16">
      <c r="B25" s="3" t="s">
        <v>274</v>
      </c>
      <c r="C25" s="3" t="s">
        <v>199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2</v>
      </c>
      <c r="K25" s="29">
        <v>0</v>
      </c>
      <c r="L25" s="29">
        <v>0</v>
      </c>
      <c r="M25" s="29">
        <v>0</v>
      </c>
      <c r="N25" s="29">
        <v>2</v>
      </c>
      <c r="O25" s="29">
        <v>0</v>
      </c>
      <c r="P25" s="8" t="s">
        <v>275</v>
      </c>
    </row>
    <row r="26" spans="2:16">
      <c r="B26" s="3" t="s">
        <v>11</v>
      </c>
      <c r="C26" s="3" t="s">
        <v>200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8"/>
    </row>
    <row r="27" spans="2:16" ht="14" thickBot="1">
      <c r="B27" s="4" t="s">
        <v>6</v>
      </c>
      <c r="C27" s="4" t="s">
        <v>201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9"/>
    </row>
    <row r="28" spans="2:16">
      <c r="B28" s="51" t="s">
        <v>43</v>
      </c>
      <c r="D28" s="52">
        <f t="shared" ref="D28:O28" si="6">SUM(D20:D27)</f>
        <v>0</v>
      </c>
      <c r="E28" s="52">
        <f t="shared" si="6"/>
        <v>0</v>
      </c>
      <c r="F28" s="52">
        <f t="shared" si="6"/>
        <v>0</v>
      </c>
      <c r="G28" s="52">
        <f t="shared" si="6"/>
        <v>0</v>
      </c>
      <c r="H28" s="52">
        <f t="shared" si="6"/>
        <v>0</v>
      </c>
      <c r="I28" s="52">
        <f t="shared" si="6"/>
        <v>1</v>
      </c>
      <c r="J28" s="52">
        <f t="shared" si="6"/>
        <v>20</v>
      </c>
      <c r="K28" s="52">
        <f t="shared" si="6"/>
        <v>0</v>
      </c>
      <c r="L28" s="52">
        <f t="shared" si="6"/>
        <v>0</v>
      </c>
      <c r="M28" s="52">
        <f t="shared" si="6"/>
        <v>1</v>
      </c>
      <c r="N28" s="52">
        <f t="shared" si="6"/>
        <v>20</v>
      </c>
      <c r="O28" s="52">
        <f t="shared" si="6"/>
        <v>0</v>
      </c>
    </row>
    <row r="31" spans="2:16">
      <c r="B31" s="108" t="s">
        <v>23</v>
      </c>
    </row>
    <row r="32" spans="2:16">
      <c r="B32" t="s">
        <v>22</v>
      </c>
    </row>
  </sheetData>
  <phoneticPr fontId="13" type="noConversion"/>
  <pageMargins left="0.75000000000000011" right="0.75000000000000011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B2:I14"/>
  <sheetViews>
    <sheetView showGridLines="0" workbookViewId="0">
      <selection activeCell="M31" sqref="M31"/>
    </sheetView>
  </sheetViews>
  <sheetFormatPr baseColWidth="10" defaultRowHeight="13"/>
  <cols>
    <col min="1" max="1" width="3.7109375" customWidth="1"/>
    <col min="2" max="2" width="17.7109375" customWidth="1"/>
    <col min="3" max="4" width="5.28515625" customWidth="1"/>
    <col min="5" max="5" width="4.140625" customWidth="1"/>
    <col min="6" max="6" width="5.28515625" customWidth="1"/>
    <col min="7" max="7" width="4.140625" customWidth="1"/>
    <col min="8" max="8" width="5.28515625" customWidth="1"/>
    <col min="9" max="9" width="4.140625" customWidth="1"/>
  </cols>
  <sheetData>
    <row r="2" spans="2:9" ht="16">
      <c r="B2" s="16" t="s">
        <v>190</v>
      </c>
    </row>
    <row r="4" spans="2:9">
      <c r="B4" t="s">
        <v>122</v>
      </c>
      <c r="C4" t="s">
        <v>67</v>
      </c>
    </row>
    <row r="5" spans="2:9">
      <c r="B5" t="s">
        <v>121</v>
      </c>
      <c r="C5" t="s">
        <v>191</v>
      </c>
    </row>
    <row r="7" spans="2:9" ht="14" thickBot="1">
      <c r="C7" s="1" t="s">
        <v>0</v>
      </c>
      <c r="D7" s="1" t="s">
        <v>70</v>
      </c>
      <c r="E7" s="1"/>
      <c r="F7" s="1" t="s">
        <v>74</v>
      </c>
      <c r="G7" s="1"/>
      <c r="H7" s="1" t="s">
        <v>75</v>
      </c>
      <c r="I7" s="1"/>
    </row>
    <row r="8" spans="2:9" ht="14" thickBot="1">
      <c r="B8" s="2"/>
      <c r="C8" s="5"/>
      <c r="D8" s="5" t="s">
        <v>72</v>
      </c>
      <c r="E8" s="5" t="s">
        <v>73</v>
      </c>
      <c r="F8" s="5" t="s">
        <v>72</v>
      </c>
      <c r="G8" s="5" t="s">
        <v>73</v>
      </c>
      <c r="H8" s="5" t="s">
        <v>72</v>
      </c>
      <c r="I8" s="5" t="s">
        <v>73</v>
      </c>
    </row>
    <row r="9" spans="2:9">
      <c r="B9" s="3" t="s">
        <v>42</v>
      </c>
      <c r="C9" s="3">
        <v>30</v>
      </c>
      <c r="D9" s="3">
        <v>0</v>
      </c>
      <c r="E9" s="58">
        <f>C9+D9</f>
        <v>30</v>
      </c>
      <c r="F9" s="3"/>
      <c r="G9" s="3"/>
      <c r="H9" s="3"/>
      <c r="I9" s="3"/>
    </row>
    <row r="10" spans="2:9">
      <c r="B10" s="3" t="s">
        <v>172</v>
      </c>
      <c r="C10" s="3">
        <v>97</v>
      </c>
      <c r="D10" s="3">
        <v>-88</v>
      </c>
      <c r="E10" s="58">
        <f t="shared" ref="E10:E14" si="0">C10+D10</f>
        <v>9</v>
      </c>
      <c r="F10" s="3"/>
      <c r="G10" s="3"/>
      <c r="H10" s="3"/>
      <c r="I10" s="3"/>
    </row>
    <row r="11" spans="2:9">
      <c r="B11" s="3" t="s">
        <v>235</v>
      </c>
      <c r="C11" s="3">
        <v>30</v>
      </c>
      <c r="D11" s="3">
        <v>0</v>
      </c>
      <c r="E11" s="58">
        <f t="shared" si="0"/>
        <v>30</v>
      </c>
      <c r="F11" s="3"/>
      <c r="G11" s="3"/>
      <c r="H11" s="3"/>
      <c r="I11" s="3"/>
    </row>
    <row r="12" spans="2:9">
      <c r="B12" s="3" t="s">
        <v>236</v>
      </c>
      <c r="C12" s="3">
        <v>0</v>
      </c>
      <c r="D12" s="3">
        <v>0</v>
      </c>
      <c r="E12" s="58">
        <f t="shared" si="0"/>
        <v>0</v>
      </c>
      <c r="F12" s="3"/>
      <c r="G12" s="3"/>
      <c r="H12" s="3"/>
      <c r="I12" s="3"/>
    </row>
    <row r="13" spans="2:9">
      <c r="B13" s="3" t="s">
        <v>174</v>
      </c>
      <c r="C13" s="3">
        <v>0</v>
      </c>
      <c r="D13" s="3">
        <v>0</v>
      </c>
      <c r="E13" s="58">
        <f t="shared" si="0"/>
        <v>0</v>
      </c>
      <c r="F13" s="3"/>
      <c r="G13" s="3"/>
      <c r="H13" s="3"/>
      <c r="I13" s="3"/>
    </row>
    <row r="14" spans="2:9" ht="14" thickBot="1">
      <c r="B14" s="4" t="s">
        <v>86</v>
      </c>
      <c r="C14" s="4">
        <v>0</v>
      </c>
      <c r="D14" s="4">
        <v>0</v>
      </c>
      <c r="E14" s="59">
        <f t="shared" si="0"/>
        <v>0</v>
      </c>
      <c r="F14" s="4"/>
      <c r="G14" s="4"/>
      <c r="H14" s="4"/>
      <c r="I14" s="4"/>
    </row>
  </sheetData>
  <phoneticPr fontId="13" type="noConversion"/>
  <pageMargins left="0.75000000000000011" right="0.75000000000000011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B2:R47"/>
  <sheetViews>
    <sheetView showGridLines="0" workbookViewId="0">
      <selection activeCell="L46" sqref="L46"/>
    </sheetView>
  </sheetViews>
  <sheetFormatPr baseColWidth="10" defaultRowHeight="13"/>
  <cols>
    <col min="1" max="1" width="3.7109375" customWidth="1"/>
    <col min="2" max="2" width="25.85546875" customWidth="1"/>
    <col min="3" max="3" width="7.140625" customWidth="1"/>
    <col min="5" max="5" width="12" customWidth="1"/>
    <col min="6" max="6" width="7.7109375" customWidth="1"/>
    <col min="7" max="7" width="22.5703125" customWidth="1"/>
    <col min="8" max="8" width="4" customWidth="1"/>
    <col min="9" max="9" width="4.42578125" customWidth="1"/>
    <col min="10" max="10" width="6.5703125" customWidth="1"/>
    <col min="11" max="11" width="4.140625" customWidth="1"/>
    <col min="12" max="12" width="7.5703125" customWidth="1"/>
    <col min="13" max="13" width="4" customWidth="1"/>
    <col min="14" max="14" width="4.42578125" customWidth="1"/>
    <col min="15" max="15" width="6.5703125" customWidth="1"/>
    <col min="16" max="16" width="4.140625" customWidth="1"/>
    <col min="17" max="17" width="7.5703125" customWidth="1"/>
    <col min="18" max="18" width="26.85546875" customWidth="1"/>
  </cols>
  <sheetData>
    <row r="2" spans="2:18" ht="16">
      <c r="B2" s="16" t="s">
        <v>168</v>
      </c>
    </row>
    <row r="3" spans="2:18">
      <c r="B3" s="27"/>
      <c r="C3" s="27"/>
      <c r="E3" s="27"/>
      <c r="F3" s="27"/>
      <c r="G3" s="27"/>
    </row>
    <row r="4" spans="2:18">
      <c r="B4" s="22" t="s">
        <v>13</v>
      </c>
      <c r="C4" s="27"/>
      <c r="E4" s="27"/>
      <c r="F4" s="27"/>
      <c r="G4" s="27"/>
    </row>
    <row r="5" spans="2:18" ht="14" thickBot="1">
      <c r="B5" s="27"/>
      <c r="C5" s="27"/>
      <c r="D5" s="107"/>
      <c r="E5" s="27"/>
      <c r="F5" s="27"/>
      <c r="G5" s="27"/>
      <c r="H5" s="18" t="s">
        <v>133</v>
      </c>
      <c r="I5" s="19"/>
      <c r="J5" s="19"/>
      <c r="K5" s="19"/>
      <c r="L5" s="19"/>
      <c r="M5" s="20" t="s">
        <v>134</v>
      </c>
      <c r="N5" s="21"/>
      <c r="O5" s="21"/>
      <c r="P5" s="21"/>
      <c r="Q5" s="21"/>
      <c r="R5" s="21"/>
    </row>
    <row r="6" spans="2:18" ht="14" thickBot="1">
      <c r="B6" s="5" t="s">
        <v>105</v>
      </c>
      <c r="C6" s="5" t="s">
        <v>254</v>
      </c>
      <c r="D6" s="5" t="s">
        <v>34</v>
      </c>
      <c r="E6" s="5" t="s">
        <v>237</v>
      </c>
      <c r="F6" s="5" t="s">
        <v>238</v>
      </c>
      <c r="G6" s="5" t="s">
        <v>116</v>
      </c>
      <c r="H6" s="5" t="s">
        <v>178</v>
      </c>
      <c r="I6" s="5" t="s">
        <v>117</v>
      </c>
      <c r="J6" s="5" t="s">
        <v>118</v>
      </c>
      <c r="K6" s="5" t="s">
        <v>119</v>
      </c>
      <c r="L6" s="5" t="s">
        <v>278</v>
      </c>
      <c r="M6" s="5" t="s">
        <v>132</v>
      </c>
      <c r="N6" s="5" t="s">
        <v>117</v>
      </c>
      <c r="O6" s="5" t="s">
        <v>118</v>
      </c>
      <c r="P6" s="5" t="s">
        <v>119</v>
      </c>
      <c r="Q6" s="5" t="s">
        <v>278</v>
      </c>
      <c r="R6" s="34" t="s">
        <v>4</v>
      </c>
    </row>
    <row r="7" spans="2:18">
      <c r="B7" s="3" t="str">
        <f>B22</f>
        <v>Klaus von Klinkerhoffen</v>
      </c>
      <c r="C7" s="3" t="str">
        <f>C22</f>
        <v>Ada</v>
      </c>
      <c r="D7" s="3" t="s">
        <v>114</v>
      </c>
      <c r="E7" s="3" t="str">
        <f t="shared" ref="E7:F7" si="0">E22</f>
        <v>Hauptmann</v>
      </c>
      <c r="F7" s="3" t="str">
        <f t="shared" si="0"/>
        <v>Pilot</v>
      </c>
      <c r="G7" s="63" t="s">
        <v>76</v>
      </c>
      <c r="H7" s="3">
        <f t="shared" ref="H7:L13" si="1">H22+M22</f>
        <v>250</v>
      </c>
      <c r="I7" s="3">
        <f t="shared" si="1"/>
        <v>0</v>
      </c>
      <c r="J7" s="3">
        <f t="shared" si="1"/>
        <v>0</v>
      </c>
      <c r="K7" s="3">
        <f t="shared" si="1"/>
        <v>0</v>
      </c>
      <c r="L7" s="3">
        <f t="shared" si="1"/>
        <v>0</v>
      </c>
      <c r="M7" s="3"/>
      <c r="N7" s="3"/>
      <c r="O7" s="3"/>
      <c r="P7" s="3"/>
      <c r="Q7" s="3"/>
      <c r="R7" s="35"/>
    </row>
    <row r="8" spans="2:18">
      <c r="B8" s="103" t="str">
        <f t="shared" ref="B8:G16" si="2">B23</f>
        <v>Helmut Singe</v>
      </c>
      <c r="C8" s="103" t="str">
        <f>C23</f>
        <v>Brunhilda</v>
      </c>
      <c r="D8" s="3"/>
      <c r="E8" s="103" t="str">
        <f t="shared" si="2"/>
        <v>Oberleutnant</v>
      </c>
      <c r="F8" s="103" t="str">
        <f t="shared" si="2"/>
        <v>Pilot</v>
      </c>
      <c r="G8" s="103"/>
      <c r="H8" s="103">
        <f t="shared" si="1"/>
        <v>58</v>
      </c>
      <c r="I8" s="103">
        <f t="shared" si="1"/>
        <v>0</v>
      </c>
      <c r="J8" s="103">
        <f t="shared" si="1"/>
        <v>0</v>
      </c>
      <c r="K8" s="103">
        <f t="shared" si="1"/>
        <v>0</v>
      </c>
      <c r="L8" s="103">
        <f t="shared" si="1"/>
        <v>1</v>
      </c>
      <c r="M8" s="103"/>
      <c r="N8" s="103"/>
      <c r="O8" s="103"/>
      <c r="P8" s="103"/>
      <c r="Q8" s="103">
        <v>-1</v>
      </c>
      <c r="R8" s="104" t="s">
        <v>65</v>
      </c>
    </row>
    <row r="9" spans="2:18">
      <c r="B9" s="3" t="str">
        <f t="shared" si="2"/>
        <v>Hans Knees</v>
      </c>
      <c r="C9" s="3" t="str">
        <f>C24</f>
        <v>Carla</v>
      </c>
      <c r="D9" s="3" t="s">
        <v>114</v>
      </c>
      <c r="E9" s="3" t="str">
        <f t="shared" si="2"/>
        <v>Oberleutnant</v>
      </c>
      <c r="F9" s="3" t="str">
        <f t="shared" si="2"/>
        <v>Pilot</v>
      </c>
      <c r="G9" s="3" t="str">
        <f t="shared" si="2"/>
        <v>_</v>
      </c>
      <c r="H9" s="3">
        <f t="shared" si="1"/>
        <v>64</v>
      </c>
      <c r="I9" s="3">
        <f t="shared" si="1"/>
        <v>1</v>
      </c>
      <c r="J9" s="3">
        <f t="shared" si="1"/>
        <v>0</v>
      </c>
      <c r="K9" s="3">
        <f t="shared" si="1"/>
        <v>0</v>
      </c>
      <c r="L9" s="3">
        <f t="shared" si="1"/>
        <v>0</v>
      </c>
      <c r="M9" s="3"/>
      <c r="N9" s="3"/>
      <c r="O9" s="3"/>
      <c r="P9" s="3"/>
      <c r="Q9" s="3"/>
      <c r="R9" s="35"/>
    </row>
    <row r="10" spans="2:18">
      <c r="B10" s="3" t="str">
        <f t="shared" si="2"/>
        <v>Gunter Runhoff</v>
      </c>
      <c r="C10" s="3" t="str">
        <f>C25</f>
        <v>Emma</v>
      </c>
      <c r="D10" s="3" t="s">
        <v>115</v>
      </c>
      <c r="E10" s="3" t="str">
        <f t="shared" si="2"/>
        <v>Leutnant</v>
      </c>
      <c r="F10" s="3" t="str">
        <f t="shared" si="2"/>
        <v>Pilot</v>
      </c>
      <c r="G10" s="3" t="str">
        <f t="shared" si="2"/>
        <v>Cannot be tailed</v>
      </c>
      <c r="H10" s="3">
        <f t="shared" si="1"/>
        <v>115</v>
      </c>
      <c r="I10" s="3">
        <f t="shared" si="1"/>
        <v>1</v>
      </c>
      <c r="J10" s="3">
        <f t="shared" si="1"/>
        <v>0</v>
      </c>
      <c r="K10" s="3">
        <f t="shared" si="1"/>
        <v>0</v>
      </c>
      <c r="L10" s="3">
        <f t="shared" si="1"/>
        <v>0</v>
      </c>
      <c r="M10" s="3"/>
      <c r="N10" s="3"/>
      <c r="O10" s="3"/>
      <c r="P10" s="3"/>
      <c r="Q10" s="3"/>
      <c r="R10" s="35"/>
    </row>
    <row r="11" spans="2:18">
      <c r="B11" s="3" t="str">
        <f t="shared" si="2"/>
        <v>Gunther Getz-Meinhard</v>
      </c>
      <c r="C11" s="3" t="str">
        <f>C26</f>
        <v>Della</v>
      </c>
      <c r="D11" s="3" t="s">
        <v>113</v>
      </c>
      <c r="E11" s="3" t="str">
        <f t="shared" si="2"/>
        <v>?</v>
      </c>
      <c r="F11" s="3" t="str">
        <f t="shared" si="2"/>
        <v>Pilot</v>
      </c>
      <c r="G11" s="3" t="str">
        <f t="shared" si="2"/>
        <v>Cannot be tailed</v>
      </c>
      <c r="H11" s="3">
        <f t="shared" si="1"/>
        <v>126</v>
      </c>
      <c r="I11" s="3">
        <f t="shared" si="1"/>
        <v>0</v>
      </c>
      <c r="J11" s="3">
        <f t="shared" si="1"/>
        <v>0</v>
      </c>
      <c r="K11" s="3">
        <f t="shared" si="1"/>
        <v>0</v>
      </c>
      <c r="L11" s="3">
        <f t="shared" si="1"/>
        <v>0</v>
      </c>
      <c r="M11" s="3"/>
      <c r="N11" s="3"/>
      <c r="O11" s="3"/>
      <c r="P11" s="3"/>
      <c r="Q11" s="3"/>
      <c r="R11" s="35"/>
    </row>
    <row r="12" spans="2:18">
      <c r="B12" s="3" t="str">
        <f t="shared" si="2"/>
        <v>Willi Gotthard</v>
      </c>
      <c r="C12" s="3" t="str">
        <f>C27</f>
        <v>Freda</v>
      </c>
      <c r="D12" s="3" t="s">
        <v>113</v>
      </c>
      <c r="E12" s="3" t="str">
        <f t="shared" si="2"/>
        <v>?</v>
      </c>
      <c r="F12" s="3" t="str">
        <f t="shared" si="2"/>
        <v>Pilot</v>
      </c>
      <c r="G12" s="3" t="str">
        <f t="shared" si="2"/>
        <v>Cannot be tailed</v>
      </c>
      <c r="H12" s="3">
        <f t="shared" si="1"/>
        <v>126</v>
      </c>
      <c r="I12" s="3">
        <f t="shared" si="1"/>
        <v>0</v>
      </c>
      <c r="J12" s="3">
        <f t="shared" si="1"/>
        <v>0</v>
      </c>
      <c r="K12" s="3">
        <f t="shared" si="1"/>
        <v>0</v>
      </c>
      <c r="L12" s="3">
        <f t="shared" si="1"/>
        <v>0</v>
      </c>
      <c r="M12" s="3"/>
      <c r="N12" s="3"/>
      <c r="O12" s="3"/>
      <c r="P12" s="3"/>
      <c r="Q12" s="3"/>
      <c r="R12" s="35"/>
    </row>
    <row r="13" spans="2:18">
      <c r="B13" s="3" t="str">
        <f t="shared" si="2"/>
        <v>Gottlob Hoff</v>
      </c>
      <c r="C13" s="3" t="s">
        <v>80</v>
      </c>
      <c r="D13" s="3" t="s">
        <v>114</v>
      </c>
      <c r="E13" s="3" t="str">
        <f t="shared" si="2"/>
        <v>?</v>
      </c>
      <c r="F13" s="3" t="str">
        <f t="shared" si="2"/>
        <v>Pilot</v>
      </c>
      <c r="G13" s="3" t="str">
        <f t="shared" si="2"/>
        <v>Cannot be tailed</v>
      </c>
      <c r="H13" s="3">
        <f t="shared" si="1"/>
        <v>125</v>
      </c>
      <c r="I13" s="3">
        <f t="shared" si="1"/>
        <v>0</v>
      </c>
      <c r="J13" s="3">
        <f t="shared" si="1"/>
        <v>0</v>
      </c>
      <c r="K13" s="3">
        <f t="shared" si="1"/>
        <v>0</v>
      </c>
      <c r="L13" s="3">
        <f t="shared" si="1"/>
        <v>0</v>
      </c>
      <c r="M13" s="3"/>
      <c r="N13" s="3"/>
      <c r="O13" s="3"/>
      <c r="P13" s="3"/>
      <c r="Q13" s="3"/>
      <c r="R13" s="35"/>
    </row>
    <row r="14" spans="2:18">
      <c r="B14" s="63" t="s">
        <v>79</v>
      </c>
      <c r="C14" s="63" t="s">
        <v>83</v>
      </c>
      <c r="D14" s="3" t="s">
        <v>367</v>
      </c>
      <c r="E14" s="3" t="str">
        <f t="shared" si="2"/>
        <v>?</v>
      </c>
      <c r="F14" s="3" t="str">
        <f t="shared" si="2"/>
        <v>Pilot</v>
      </c>
      <c r="G14" s="3" t="s">
        <v>84</v>
      </c>
      <c r="H14" s="3">
        <v>33</v>
      </c>
      <c r="I14" s="3">
        <f>I30+N29</f>
        <v>0</v>
      </c>
      <c r="J14" s="3">
        <f>J30+O29</f>
        <v>0</v>
      </c>
      <c r="K14" s="3">
        <f>K30+P29</f>
        <v>0</v>
      </c>
      <c r="L14" s="3">
        <f>L30+Q29</f>
        <v>0</v>
      </c>
      <c r="M14" s="3"/>
      <c r="N14" s="3"/>
      <c r="O14" s="3"/>
      <c r="P14" s="3"/>
      <c r="Q14" s="3"/>
      <c r="R14" s="35"/>
    </row>
    <row r="15" spans="2:18">
      <c r="B15" s="3" t="str">
        <f t="shared" si="2"/>
        <v>Benedikt Haas</v>
      </c>
      <c r="C15" s="3" t="str">
        <f>C30</f>
        <v>Heidi</v>
      </c>
      <c r="D15" s="3" t="s">
        <v>114</v>
      </c>
      <c r="E15" s="3" t="str">
        <f t="shared" si="2"/>
        <v>?</v>
      </c>
      <c r="F15" s="3" t="str">
        <f t="shared" si="2"/>
        <v>Observer</v>
      </c>
      <c r="G15" s="3" t="str">
        <f t="shared" si="2"/>
        <v>Bombardier</v>
      </c>
      <c r="H15" s="3">
        <f>H29+M30</f>
        <v>120</v>
      </c>
      <c r="I15" s="3">
        <f>I29+N30</f>
        <v>0</v>
      </c>
      <c r="J15" s="3">
        <f>J29+O30</f>
        <v>0</v>
      </c>
      <c r="K15" s="3">
        <f>K29+P30</f>
        <v>0</v>
      </c>
      <c r="L15" s="3">
        <f>L29+Q30</f>
        <v>0</v>
      </c>
      <c r="M15" s="3"/>
      <c r="N15" s="3"/>
      <c r="O15" s="3"/>
      <c r="P15" s="3"/>
      <c r="Q15" s="3"/>
      <c r="R15" s="35"/>
    </row>
    <row r="16" spans="2:18" ht="14" thickBot="1">
      <c r="B16" s="62" t="s">
        <v>81</v>
      </c>
      <c r="C16" s="62" t="s">
        <v>83</v>
      </c>
      <c r="D16" s="4" t="s">
        <v>367</v>
      </c>
      <c r="E16" s="4" t="str">
        <f t="shared" si="2"/>
        <v>?</v>
      </c>
      <c r="F16" s="4" t="str">
        <f t="shared" si="2"/>
        <v>Observer</v>
      </c>
      <c r="G16" s="4"/>
      <c r="H16" s="62">
        <v>73</v>
      </c>
      <c r="I16" s="4">
        <f>I31+N31</f>
        <v>0</v>
      </c>
      <c r="J16" s="4">
        <f>J31+O31</f>
        <v>0</v>
      </c>
      <c r="K16" s="4">
        <f>K31+P31</f>
        <v>0</v>
      </c>
      <c r="L16" s="4">
        <f>L31+Q31</f>
        <v>0</v>
      </c>
      <c r="M16" s="4"/>
      <c r="N16" s="4"/>
      <c r="O16" s="4"/>
      <c r="P16" s="4"/>
      <c r="Q16" s="4"/>
      <c r="R16" s="36"/>
    </row>
    <row r="17" spans="2:18">
      <c r="R17" s="27"/>
    </row>
    <row r="18" spans="2:18">
      <c r="R18" s="27"/>
    </row>
    <row r="19" spans="2:18">
      <c r="B19" s="1" t="s">
        <v>12</v>
      </c>
      <c r="C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2:18" ht="14" thickBot="1">
      <c r="D20" s="107"/>
      <c r="H20" s="18" t="s">
        <v>133</v>
      </c>
      <c r="I20" s="19"/>
      <c r="J20" s="19"/>
      <c r="K20" s="19"/>
      <c r="L20" s="19"/>
      <c r="M20" s="20" t="s">
        <v>134</v>
      </c>
      <c r="N20" s="21"/>
      <c r="O20" s="21"/>
      <c r="P20" s="21"/>
      <c r="Q20" s="21"/>
      <c r="R20" s="21"/>
    </row>
    <row r="21" spans="2:18" ht="14" thickBot="1">
      <c r="B21" s="5" t="s">
        <v>105</v>
      </c>
      <c r="C21" s="5" t="s">
        <v>254</v>
      </c>
      <c r="D21" s="5" t="s">
        <v>34</v>
      </c>
      <c r="E21" s="5" t="s">
        <v>237</v>
      </c>
      <c r="F21" s="5" t="s">
        <v>238</v>
      </c>
      <c r="G21" s="5" t="s">
        <v>116</v>
      </c>
      <c r="H21" s="5" t="s">
        <v>178</v>
      </c>
      <c r="I21" s="5" t="s">
        <v>117</v>
      </c>
      <c r="J21" s="5" t="s">
        <v>118</v>
      </c>
      <c r="K21" s="5" t="s">
        <v>119</v>
      </c>
      <c r="L21" s="5" t="s">
        <v>278</v>
      </c>
      <c r="M21" s="5" t="s">
        <v>132</v>
      </c>
      <c r="N21" s="5" t="s">
        <v>117</v>
      </c>
      <c r="O21" s="5" t="s">
        <v>118</v>
      </c>
      <c r="P21" s="5" t="s">
        <v>119</v>
      </c>
      <c r="Q21" s="5" t="s">
        <v>278</v>
      </c>
      <c r="R21" s="34" t="s">
        <v>4</v>
      </c>
    </row>
    <row r="22" spans="2:18">
      <c r="B22" s="3" t="s">
        <v>266</v>
      </c>
      <c r="C22" s="3" t="s">
        <v>332</v>
      </c>
      <c r="D22" s="3" t="s">
        <v>60</v>
      </c>
      <c r="E22" s="3" t="s">
        <v>331</v>
      </c>
      <c r="F22" s="3" t="s">
        <v>280</v>
      </c>
      <c r="G22" s="3" t="s">
        <v>333</v>
      </c>
      <c r="H22" s="3">
        <v>245</v>
      </c>
      <c r="I22" s="3">
        <v>0</v>
      </c>
      <c r="J22" s="3">
        <v>0</v>
      </c>
      <c r="K22" s="3">
        <v>0</v>
      </c>
      <c r="L22" s="3">
        <v>0</v>
      </c>
      <c r="M22" s="60">
        <v>5</v>
      </c>
      <c r="N22" s="3">
        <v>0</v>
      </c>
      <c r="O22" s="3">
        <v>0</v>
      </c>
      <c r="P22" s="3">
        <v>0</v>
      </c>
      <c r="Q22" s="3">
        <v>0</v>
      </c>
      <c r="R22" s="61" t="s">
        <v>329</v>
      </c>
    </row>
    <row r="23" spans="2:18">
      <c r="B23" s="3" t="s">
        <v>96</v>
      </c>
      <c r="C23" s="3" t="s">
        <v>98</v>
      </c>
      <c r="D23" s="3" t="s">
        <v>62</v>
      </c>
      <c r="E23" s="3" t="s">
        <v>97</v>
      </c>
      <c r="F23" s="3" t="s">
        <v>280</v>
      </c>
      <c r="G23" s="3" t="s">
        <v>99</v>
      </c>
      <c r="H23" s="3">
        <v>49</v>
      </c>
      <c r="I23" s="3">
        <v>0</v>
      </c>
      <c r="J23" s="3">
        <v>0</v>
      </c>
      <c r="K23" s="3">
        <v>0</v>
      </c>
      <c r="L23" s="3">
        <v>0</v>
      </c>
      <c r="M23" s="60">
        <v>9</v>
      </c>
      <c r="N23" s="3">
        <v>0</v>
      </c>
      <c r="O23" s="3">
        <v>0</v>
      </c>
      <c r="P23" s="3">
        <v>0</v>
      </c>
      <c r="Q23" s="3">
        <v>1</v>
      </c>
      <c r="R23" s="61" t="s">
        <v>68</v>
      </c>
    </row>
    <row r="24" spans="2:18">
      <c r="B24" s="3" t="s">
        <v>100</v>
      </c>
      <c r="C24" s="3" t="s">
        <v>101</v>
      </c>
      <c r="D24" s="3" t="s">
        <v>61</v>
      </c>
      <c r="E24" s="3" t="s">
        <v>97</v>
      </c>
      <c r="F24" s="3" t="s">
        <v>280</v>
      </c>
      <c r="G24" s="3" t="s">
        <v>102</v>
      </c>
      <c r="H24" s="3">
        <v>59</v>
      </c>
      <c r="I24" s="3">
        <v>1</v>
      </c>
      <c r="J24" s="3">
        <v>0</v>
      </c>
      <c r="K24" s="3">
        <v>0</v>
      </c>
      <c r="L24" s="3">
        <v>0</v>
      </c>
      <c r="M24" s="60">
        <v>5</v>
      </c>
      <c r="N24" s="3">
        <v>0</v>
      </c>
      <c r="O24" s="3">
        <v>0</v>
      </c>
      <c r="P24" s="3">
        <v>0</v>
      </c>
      <c r="Q24" s="3">
        <v>0</v>
      </c>
      <c r="R24" s="61" t="s">
        <v>330</v>
      </c>
    </row>
    <row r="25" spans="2:18">
      <c r="B25" s="3" t="s">
        <v>107</v>
      </c>
      <c r="C25" s="3" t="s">
        <v>109</v>
      </c>
      <c r="D25" s="3" t="s">
        <v>129</v>
      </c>
      <c r="E25" s="3" t="s">
        <v>108</v>
      </c>
      <c r="F25" s="3" t="s">
        <v>280</v>
      </c>
      <c r="G25" s="3" t="s">
        <v>272</v>
      </c>
      <c r="H25" s="3">
        <v>110</v>
      </c>
      <c r="I25" s="3">
        <v>1</v>
      </c>
      <c r="J25" s="3">
        <v>0</v>
      </c>
      <c r="K25" s="3">
        <v>0</v>
      </c>
      <c r="L25" s="3">
        <v>0</v>
      </c>
      <c r="M25" s="60">
        <v>5</v>
      </c>
      <c r="N25" s="3">
        <v>0</v>
      </c>
      <c r="O25" s="3">
        <v>0</v>
      </c>
      <c r="P25" s="3">
        <v>0</v>
      </c>
      <c r="Q25" s="3">
        <v>0</v>
      </c>
      <c r="R25" s="61" t="s">
        <v>2</v>
      </c>
    </row>
    <row r="26" spans="2:18">
      <c r="B26" s="3" t="s">
        <v>110</v>
      </c>
      <c r="C26" s="3" t="s">
        <v>245</v>
      </c>
      <c r="D26" s="3" t="s">
        <v>129</v>
      </c>
      <c r="E26" s="3" t="s">
        <v>111</v>
      </c>
      <c r="F26" s="3" t="s">
        <v>280</v>
      </c>
      <c r="G26" s="3" t="s">
        <v>272</v>
      </c>
      <c r="H26" s="3">
        <v>121</v>
      </c>
      <c r="I26" s="3">
        <v>0</v>
      </c>
      <c r="J26" s="3">
        <v>0</v>
      </c>
      <c r="K26" s="3">
        <v>0</v>
      </c>
      <c r="L26" s="3">
        <v>0</v>
      </c>
      <c r="M26" s="60">
        <v>5</v>
      </c>
      <c r="N26" s="3">
        <v>0</v>
      </c>
      <c r="O26" s="3">
        <v>0</v>
      </c>
      <c r="P26" s="3">
        <v>0</v>
      </c>
      <c r="Q26" s="3">
        <v>0</v>
      </c>
      <c r="R26" s="61" t="s">
        <v>2</v>
      </c>
    </row>
    <row r="27" spans="2:18">
      <c r="B27" s="3" t="s">
        <v>148</v>
      </c>
      <c r="C27" s="3" t="s">
        <v>149</v>
      </c>
      <c r="D27" s="3" t="s">
        <v>61</v>
      </c>
      <c r="E27" s="3" t="s">
        <v>111</v>
      </c>
      <c r="F27" s="3" t="s">
        <v>280</v>
      </c>
      <c r="G27" s="3" t="s">
        <v>272</v>
      </c>
      <c r="H27" s="3">
        <v>121</v>
      </c>
      <c r="I27" s="3">
        <v>0</v>
      </c>
      <c r="J27" s="3">
        <v>0</v>
      </c>
      <c r="K27" s="3">
        <v>0</v>
      </c>
      <c r="L27" s="3">
        <v>0</v>
      </c>
      <c r="M27" s="60">
        <v>5</v>
      </c>
      <c r="N27" s="3">
        <v>0</v>
      </c>
      <c r="O27" s="3">
        <v>0</v>
      </c>
      <c r="P27" s="3">
        <v>0</v>
      </c>
      <c r="Q27" s="3">
        <v>0</v>
      </c>
      <c r="R27" s="61" t="s">
        <v>1</v>
      </c>
    </row>
    <row r="28" spans="2:18">
      <c r="B28" s="3" t="s">
        <v>150</v>
      </c>
      <c r="C28" s="3" t="s">
        <v>80</v>
      </c>
      <c r="D28" s="3" t="s">
        <v>129</v>
      </c>
      <c r="E28" s="3" t="s">
        <v>111</v>
      </c>
      <c r="F28" s="3" t="s">
        <v>280</v>
      </c>
      <c r="G28" s="3" t="s">
        <v>272</v>
      </c>
      <c r="H28" s="3">
        <v>120</v>
      </c>
      <c r="I28" s="3">
        <v>0</v>
      </c>
      <c r="J28" s="3">
        <v>0</v>
      </c>
      <c r="K28" s="3">
        <v>0</v>
      </c>
      <c r="L28" s="3">
        <v>0</v>
      </c>
      <c r="M28" s="60">
        <v>5</v>
      </c>
      <c r="N28" s="3">
        <v>0</v>
      </c>
      <c r="O28" s="3">
        <v>0</v>
      </c>
      <c r="P28" s="3">
        <v>0</v>
      </c>
      <c r="Q28" s="3">
        <v>0</v>
      </c>
      <c r="R28" s="61" t="s">
        <v>2</v>
      </c>
    </row>
    <row r="29" spans="2:18">
      <c r="B29" s="63" t="s">
        <v>152</v>
      </c>
      <c r="C29" s="63" t="s">
        <v>128</v>
      </c>
      <c r="D29" s="3" t="s">
        <v>62</v>
      </c>
      <c r="E29" s="63" t="s">
        <v>111</v>
      </c>
      <c r="F29" s="63" t="s">
        <v>280</v>
      </c>
      <c r="G29" s="63" t="s">
        <v>272</v>
      </c>
      <c r="H29" s="63">
        <v>120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99" t="s">
        <v>179</v>
      </c>
    </row>
    <row r="30" spans="2:18">
      <c r="B30" s="3" t="s">
        <v>262</v>
      </c>
      <c r="C30" s="3" t="s">
        <v>153</v>
      </c>
      <c r="D30" s="3" t="s">
        <v>129</v>
      </c>
      <c r="E30" s="3" t="s">
        <v>111</v>
      </c>
      <c r="F30" s="3" t="s">
        <v>344</v>
      </c>
      <c r="G30" s="3" t="s">
        <v>82</v>
      </c>
      <c r="H30" s="3">
        <v>121</v>
      </c>
      <c r="I30" s="3">
        <v>0</v>
      </c>
      <c r="J30" s="3">
        <v>0</v>
      </c>
      <c r="K30" s="3">
        <v>0</v>
      </c>
      <c r="L30" s="3">
        <v>0</v>
      </c>
      <c r="M30" s="60">
        <v>0</v>
      </c>
      <c r="N30" s="3">
        <v>0</v>
      </c>
      <c r="O30" s="3">
        <v>0</v>
      </c>
      <c r="P30" s="3">
        <v>0</v>
      </c>
      <c r="Q30" s="3">
        <v>0</v>
      </c>
      <c r="R30" s="61" t="s">
        <v>2</v>
      </c>
    </row>
    <row r="31" spans="2:18" ht="14" thickBot="1">
      <c r="B31" s="62" t="s">
        <v>154</v>
      </c>
      <c r="C31" s="62" t="s">
        <v>151</v>
      </c>
      <c r="D31" s="4" t="s">
        <v>62</v>
      </c>
      <c r="E31" s="62" t="s">
        <v>111</v>
      </c>
      <c r="F31" s="62" t="s">
        <v>344</v>
      </c>
      <c r="G31" s="62" t="s">
        <v>261</v>
      </c>
      <c r="H31" s="62">
        <v>120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2">
        <v>0</v>
      </c>
      <c r="Q31" s="62">
        <v>0</v>
      </c>
      <c r="R31" s="100" t="s">
        <v>167</v>
      </c>
    </row>
    <row r="33" spans="7:18" ht="14" thickBot="1"/>
    <row r="34" spans="7:18">
      <c r="G34" s="113" t="s">
        <v>315</v>
      </c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5"/>
    </row>
    <row r="35" spans="7:18">
      <c r="G35" s="116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7"/>
    </row>
    <row r="36" spans="7:18">
      <c r="G36" s="116" t="s">
        <v>316</v>
      </c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7"/>
    </row>
    <row r="37" spans="7:18">
      <c r="G37" s="116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7"/>
    </row>
    <row r="38" spans="7:18">
      <c r="G38" s="3" t="s">
        <v>266</v>
      </c>
      <c r="H38" s="3" t="s">
        <v>332</v>
      </c>
      <c r="I38" s="3" t="s">
        <v>114</v>
      </c>
      <c r="J38" s="111"/>
      <c r="K38" s="111"/>
      <c r="L38" s="111" t="str">
        <f>VLOOKUP(H38,'German aircraft'!$B$7:$C$14,2)</f>
        <v>Fokker DVII</v>
      </c>
      <c r="M38" s="111" t="str">
        <f>G38&amp;", "&amp;H38&amp;"/"&amp;L38&amp;"; "</f>
        <v xml:space="preserve">Klaus von Klinkerhoffen, Ada/Fokker DVII; </v>
      </c>
      <c r="N38" s="111"/>
      <c r="O38" s="111"/>
      <c r="P38" s="111"/>
      <c r="Q38" s="111"/>
      <c r="R38" s="117"/>
    </row>
    <row r="39" spans="7:18">
      <c r="G39" s="3" t="s">
        <v>100</v>
      </c>
      <c r="H39" s="3" t="s">
        <v>101</v>
      </c>
      <c r="I39" s="3" t="s">
        <v>114</v>
      </c>
      <c r="J39" s="111"/>
      <c r="K39" s="111"/>
      <c r="L39" s="111" t="str">
        <f>VLOOKUP(H39,'German aircraft'!$B$7:$C$14,2)</f>
        <v>DVa</v>
      </c>
      <c r="M39" s="111" t="str">
        <f t="shared" ref="M39" si="3">G39&amp;", "&amp;H39&amp;"/"&amp;L39&amp;"; "</f>
        <v xml:space="preserve">Hans Knees, Carla/DVa; </v>
      </c>
      <c r="N39" s="111"/>
      <c r="O39" s="111"/>
      <c r="P39" s="111"/>
      <c r="Q39" s="111"/>
      <c r="R39" s="117"/>
    </row>
    <row r="40" spans="7:18">
      <c r="G40" s="3" t="s">
        <v>107</v>
      </c>
      <c r="H40" s="3" t="s">
        <v>109</v>
      </c>
      <c r="I40" s="3" t="s">
        <v>115</v>
      </c>
      <c r="J40" s="111"/>
      <c r="K40" s="111"/>
      <c r="L40" s="111" t="str">
        <f>VLOOKUP(H40,'German aircraft'!$B$7:$C$14,2)</f>
        <v>DVa</v>
      </c>
      <c r="M40" s="111" t="str">
        <f t="shared" ref="M40:M41" si="4">G40&amp;", "&amp;H40&amp;"/"&amp;L40&amp;"; "</f>
        <v xml:space="preserve">Gunter Runhoff, Emma/DVa; </v>
      </c>
      <c r="N40" s="111"/>
      <c r="O40" s="111"/>
      <c r="P40" s="111"/>
      <c r="Q40" s="111"/>
      <c r="R40" s="117"/>
    </row>
    <row r="41" spans="7:18">
      <c r="G41" s="3" t="s">
        <v>150</v>
      </c>
      <c r="H41" s="3" t="s">
        <v>80</v>
      </c>
      <c r="I41" s="3" t="s">
        <v>114</v>
      </c>
      <c r="J41" s="111"/>
      <c r="K41" s="111"/>
      <c r="L41" s="111" t="str">
        <f>VLOOKUP(H41,'German aircraft'!$B$7:$C$14,2)</f>
        <v>Hannover CLIII</v>
      </c>
      <c r="M41" s="111" t="str">
        <f t="shared" si="4"/>
        <v xml:space="preserve">Gottlob Hoff, Heidi/Hannover CLIII; </v>
      </c>
      <c r="N41" s="111"/>
      <c r="O41" s="111"/>
      <c r="P41" s="111"/>
      <c r="Q41" s="111"/>
      <c r="R41" s="117"/>
    </row>
    <row r="42" spans="7:18">
      <c r="G42" s="3" t="s">
        <v>262</v>
      </c>
      <c r="H42" s="3" t="s">
        <v>153</v>
      </c>
      <c r="I42" s="3" t="s">
        <v>114</v>
      </c>
      <c r="J42" s="111"/>
      <c r="K42" s="111"/>
      <c r="L42" s="111" t="str">
        <f>VLOOKUP(H42,'German aircraft'!$B$7:$C$14,2)</f>
        <v>Hannover CLIII</v>
      </c>
      <c r="M42" s="111" t="str">
        <f t="shared" ref="M42" si="5">G42&amp;", "&amp;H42&amp;"/"&amp;L42&amp;"; "</f>
        <v xml:space="preserve">Benedikt Haas, Heidi/Hannover CLIII; </v>
      </c>
      <c r="N42" s="111"/>
      <c r="O42" s="111"/>
      <c r="P42" s="111"/>
      <c r="Q42" s="111"/>
      <c r="R42" s="117"/>
    </row>
    <row r="43" spans="7:18">
      <c r="G43" s="116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7"/>
    </row>
    <row r="44" spans="7:18">
      <c r="G44" s="116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7"/>
    </row>
    <row r="45" spans="7:18">
      <c r="G45" s="116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7"/>
    </row>
    <row r="46" spans="7:18">
      <c r="G46" s="116" t="s">
        <v>317</v>
      </c>
      <c r="H46" s="111"/>
      <c r="I46" s="111"/>
      <c r="J46" s="111"/>
      <c r="K46" s="111"/>
      <c r="L46" s="112" t="str">
        <f>M38&amp;M39&amp;M40&amp;M41&amp;M42&amp;M43&amp;M44&amp;M45</f>
        <v xml:space="preserve">Klaus von Klinkerhoffen, Ada/Fokker DVII; Hans Knees, Carla/DVa; Gunter Runhoff, Emma/DVa; Gottlob Hoff, Heidi/Hannover CLIII; Benedikt Haas, Heidi/Hannover CLIII; </v>
      </c>
      <c r="M46" s="111" t="s">
        <v>318</v>
      </c>
      <c r="N46" s="111"/>
      <c r="O46" s="111"/>
      <c r="P46" s="111"/>
      <c r="Q46" s="111"/>
      <c r="R46" s="117"/>
    </row>
    <row r="47" spans="7:18" ht="14" thickBot="1">
      <c r="G47" s="120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2"/>
    </row>
  </sheetData>
  <autoFilter ref="B5:R16"/>
  <phoneticPr fontId="13" type="noConversion"/>
  <pageMargins left="0.75000000000000011" right="0.75000000000000011" top="1" bottom="1" header="0.5" footer="0.5"/>
  <drawing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B2:P32"/>
  <sheetViews>
    <sheetView showGridLines="0" workbookViewId="0">
      <selection activeCell="B31" sqref="B31:B32"/>
    </sheetView>
  </sheetViews>
  <sheetFormatPr baseColWidth="10" defaultRowHeight="13"/>
  <cols>
    <col min="1" max="1" width="3.7109375" customWidth="1"/>
    <col min="2" max="2" width="16.5703125" bestFit="1" customWidth="1"/>
    <col min="3" max="3" width="12.140625" bestFit="1" customWidth="1"/>
    <col min="4" max="4" width="6.5703125" customWidth="1"/>
    <col min="5" max="5" width="6.140625" customWidth="1"/>
    <col min="6" max="6" width="8.28515625" customWidth="1"/>
    <col min="7" max="7" width="4" customWidth="1"/>
    <col min="16" max="16" width="19.140625" customWidth="1"/>
  </cols>
  <sheetData>
    <row r="2" spans="2:16" ht="16">
      <c r="B2" s="32" t="s">
        <v>169</v>
      </c>
      <c r="C2" s="33"/>
      <c r="D2" s="33"/>
      <c r="E2" s="33"/>
      <c r="F2" s="33"/>
      <c r="G2" s="33"/>
    </row>
    <row r="4" spans="2:16">
      <c r="B4" s="1" t="s">
        <v>74</v>
      </c>
    </row>
    <row r="5" spans="2:16" ht="14" thickBot="1">
      <c r="H5" s="55" t="s">
        <v>45</v>
      </c>
      <c r="I5" s="21"/>
      <c r="J5" s="21"/>
      <c r="K5" s="21"/>
      <c r="L5" s="57" t="s">
        <v>46</v>
      </c>
      <c r="M5" s="56"/>
      <c r="N5" s="56"/>
      <c r="O5" s="56"/>
    </row>
    <row r="6" spans="2:16" ht="14" thickBot="1">
      <c r="B6" s="26" t="s">
        <v>105</v>
      </c>
      <c r="C6" s="26" t="s">
        <v>364</v>
      </c>
      <c r="D6" s="28" t="s">
        <v>346</v>
      </c>
      <c r="E6" s="28" t="s">
        <v>195</v>
      </c>
      <c r="F6" s="28" t="s">
        <v>196</v>
      </c>
      <c r="G6" s="28" t="s">
        <v>197</v>
      </c>
      <c r="H6" s="28" t="s">
        <v>346</v>
      </c>
      <c r="I6" s="28" t="s">
        <v>195</v>
      </c>
      <c r="J6" s="28" t="s">
        <v>196</v>
      </c>
      <c r="K6" s="28" t="s">
        <v>197</v>
      </c>
      <c r="L6" s="28" t="s">
        <v>346</v>
      </c>
      <c r="M6" s="28" t="s">
        <v>195</v>
      </c>
      <c r="N6" s="28" t="s">
        <v>196</v>
      </c>
      <c r="O6" s="28" t="s">
        <v>197</v>
      </c>
      <c r="P6" s="26" t="s">
        <v>5</v>
      </c>
    </row>
    <row r="7" spans="2:16">
      <c r="B7" s="8" t="s">
        <v>332</v>
      </c>
      <c r="C7" s="8" t="s">
        <v>170</v>
      </c>
      <c r="D7" s="29">
        <f>D20+H20-L20</f>
        <v>0</v>
      </c>
      <c r="E7" s="29">
        <f t="shared" ref="E7:G7" si="0">E20+I20-M20</f>
        <v>0</v>
      </c>
      <c r="F7" s="29">
        <f t="shared" si="0"/>
        <v>0</v>
      </c>
      <c r="G7" s="29">
        <f t="shared" si="0"/>
        <v>0</v>
      </c>
      <c r="H7" s="29"/>
      <c r="I7" s="29"/>
      <c r="J7" s="29"/>
      <c r="K7" s="29"/>
      <c r="L7" s="29"/>
      <c r="M7" s="29"/>
      <c r="N7" s="29"/>
      <c r="O7" s="29"/>
      <c r="P7" s="8"/>
    </row>
    <row r="8" spans="2:16">
      <c r="B8" s="8" t="s">
        <v>98</v>
      </c>
      <c r="C8" s="8" t="s">
        <v>170</v>
      </c>
      <c r="D8" s="29">
        <f t="shared" ref="D8:D13" si="1">D21+H21-L21</f>
        <v>0</v>
      </c>
      <c r="E8" s="29">
        <f t="shared" ref="E8:E13" si="2">E21+I21-M21</f>
        <v>0</v>
      </c>
      <c r="F8" s="29">
        <f t="shared" ref="F8:F13" si="3">F21+J21-N21</f>
        <v>0</v>
      </c>
      <c r="G8" s="29">
        <f t="shared" ref="G8:G13" si="4">G21+K21-O21</f>
        <v>0</v>
      </c>
      <c r="H8" s="29"/>
      <c r="I8" s="29"/>
      <c r="J8" s="29"/>
      <c r="K8" s="29"/>
      <c r="L8" s="29"/>
      <c r="M8" s="29"/>
      <c r="N8" s="29"/>
      <c r="O8" s="29"/>
      <c r="P8" s="8"/>
    </row>
    <row r="9" spans="2:16">
      <c r="B9" s="8" t="s">
        <v>101</v>
      </c>
      <c r="C9" s="8" t="s">
        <v>217</v>
      </c>
      <c r="D9" s="29">
        <f t="shared" si="1"/>
        <v>0</v>
      </c>
      <c r="E9" s="29">
        <f t="shared" si="2"/>
        <v>0</v>
      </c>
      <c r="F9" s="29">
        <f t="shared" si="3"/>
        <v>0</v>
      </c>
      <c r="G9" s="29">
        <f t="shared" si="4"/>
        <v>0</v>
      </c>
      <c r="H9" s="29"/>
      <c r="I9" s="29"/>
      <c r="J9" s="29"/>
      <c r="K9" s="29"/>
      <c r="L9" s="29"/>
      <c r="M9" s="29"/>
      <c r="N9" s="29"/>
      <c r="O9" s="29"/>
      <c r="P9" s="8"/>
    </row>
    <row r="10" spans="2:16">
      <c r="B10" s="8" t="s">
        <v>245</v>
      </c>
      <c r="C10" s="8" t="s">
        <v>217</v>
      </c>
      <c r="D10" s="29">
        <f t="shared" si="1"/>
        <v>0</v>
      </c>
      <c r="E10" s="29">
        <f t="shared" si="2"/>
        <v>0</v>
      </c>
      <c r="F10" s="29">
        <f t="shared" si="3"/>
        <v>0</v>
      </c>
      <c r="G10" s="29">
        <f t="shared" si="4"/>
        <v>0</v>
      </c>
      <c r="H10" s="29"/>
      <c r="I10" s="29"/>
      <c r="J10" s="29"/>
      <c r="K10" s="29"/>
      <c r="L10" s="29"/>
      <c r="M10" s="29"/>
      <c r="N10" s="29"/>
      <c r="O10" s="29"/>
      <c r="P10" s="8"/>
    </row>
    <row r="11" spans="2:16">
      <c r="B11" s="8" t="s">
        <v>109</v>
      </c>
      <c r="C11" s="8" t="s">
        <v>217</v>
      </c>
      <c r="D11" s="29">
        <f t="shared" si="1"/>
        <v>0</v>
      </c>
      <c r="E11" s="29">
        <f t="shared" si="2"/>
        <v>0</v>
      </c>
      <c r="F11" s="29">
        <f t="shared" si="3"/>
        <v>0</v>
      </c>
      <c r="G11" s="29">
        <f t="shared" si="4"/>
        <v>0</v>
      </c>
      <c r="H11" s="29"/>
      <c r="I11" s="29"/>
      <c r="J11" s="29"/>
      <c r="K11" s="29"/>
      <c r="L11" s="29"/>
      <c r="M11" s="29"/>
      <c r="N11" s="29"/>
      <c r="O11" s="29"/>
      <c r="P11" s="8"/>
    </row>
    <row r="12" spans="2:16">
      <c r="B12" s="8" t="s">
        <v>149</v>
      </c>
      <c r="C12" s="8" t="s">
        <v>217</v>
      </c>
      <c r="D12" s="29">
        <f t="shared" si="1"/>
        <v>0</v>
      </c>
      <c r="E12" s="29">
        <f t="shared" si="2"/>
        <v>0</v>
      </c>
      <c r="F12" s="29">
        <f t="shared" si="3"/>
        <v>0</v>
      </c>
      <c r="G12" s="29">
        <f t="shared" si="4"/>
        <v>0</v>
      </c>
      <c r="H12" s="29"/>
      <c r="I12" s="29"/>
      <c r="J12" s="29"/>
      <c r="K12" s="29"/>
      <c r="L12" s="29"/>
      <c r="M12" s="29"/>
      <c r="N12" s="29"/>
      <c r="O12" s="29"/>
      <c r="P12" s="8"/>
    </row>
    <row r="13" spans="2:16">
      <c r="B13" s="106" t="s">
        <v>77</v>
      </c>
      <c r="C13" s="63" t="s">
        <v>3</v>
      </c>
      <c r="D13" s="29">
        <f t="shared" si="1"/>
        <v>0</v>
      </c>
      <c r="E13" s="29">
        <f t="shared" si="2"/>
        <v>0</v>
      </c>
      <c r="F13" s="29">
        <f t="shared" si="3"/>
        <v>0</v>
      </c>
      <c r="G13" s="29">
        <f t="shared" si="4"/>
        <v>0</v>
      </c>
      <c r="H13" s="29"/>
      <c r="I13" s="29"/>
      <c r="J13" s="29"/>
      <c r="K13" s="29"/>
      <c r="L13" s="29"/>
      <c r="M13" s="29"/>
      <c r="N13" s="29"/>
      <c r="O13" s="29"/>
      <c r="P13" s="106" t="s">
        <v>78</v>
      </c>
    </row>
    <row r="14" spans="2:16" ht="14" thickBot="1">
      <c r="B14" s="9" t="s">
        <v>153</v>
      </c>
      <c r="C14" s="9" t="s">
        <v>218</v>
      </c>
      <c r="D14" s="30">
        <f t="shared" ref="D14" si="5">D27+H27-L27</f>
        <v>0</v>
      </c>
      <c r="E14" s="30">
        <f t="shared" ref="E14" si="6">E27+I27-M27</f>
        <v>0</v>
      </c>
      <c r="F14" s="30">
        <f t="shared" ref="F14" si="7">F27+J27-N27</f>
        <v>0</v>
      </c>
      <c r="G14" s="30">
        <f t="shared" ref="G14" si="8">G27+K27-O27</f>
        <v>0</v>
      </c>
      <c r="H14" s="30"/>
      <c r="I14" s="30"/>
      <c r="J14" s="30"/>
      <c r="K14" s="30"/>
      <c r="L14" s="30"/>
      <c r="M14" s="30"/>
      <c r="N14" s="30"/>
      <c r="O14" s="30"/>
      <c r="P14" s="9"/>
    </row>
    <row r="15" spans="2:16">
      <c r="D15" s="31"/>
      <c r="E15" s="31"/>
      <c r="F15" s="31"/>
      <c r="G15" s="31"/>
      <c r="H15" s="52">
        <f t="shared" ref="H15:O15" si="9">SUM(H7:H14)</f>
        <v>0</v>
      </c>
      <c r="I15" s="52">
        <f t="shared" si="9"/>
        <v>0</v>
      </c>
      <c r="J15" s="52">
        <f t="shared" si="9"/>
        <v>0</v>
      </c>
      <c r="K15" s="52">
        <f t="shared" si="9"/>
        <v>0</v>
      </c>
      <c r="L15" s="52">
        <f t="shared" si="9"/>
        <v>0</v>
      </c>
      <c r="M15" s="52">
        <f t="shared" si="9"/>
        <v>0</v>
      </c>
      <c r="N15" s="52">
        <f t="shared" si="9"/>
        <v>0</v>
      </c>
      <c r="O15" s="52">
        <f t="shared" si="9"/>
        <v>0</v>
      </c>
    </row>
    <row r="16" spans="2:16">
      <c r="D16" s="31"/>
      <c r="E16" s="31"/>
      <c r="F16" s="31"/>
      <c r="G16" s="31"/>
      <c r="H16" s="27"/>
    </row>
    <row r="17" spans="2:16">
      <c r="B17" s="1" t="s">
        <v>71</v>
      </c>
      <c r="D17" s="31"/>
      <c r="E17" s="31"/>
      <c r="F17" s="31"/>
      <c r="G17" s="31"/>
      <c r="H17" s="27"/>
    </row>
    <row r="18" spans="2:16" ht="14" thickBot="1">
      <c r="D18" s="31"/>
      <c r="E18" s="31"/>
      <c r="F18" s="31"/>
      <c r="G18" s="31"/>
      <c r="H18" s="55" t="s">
        <v>45</v>
      </c>
      <c r="I18" s="21"/>
      <c r="J18" s="21"/>
      <c r="K18" s="21"/>
      <c r="L18" s="57" t="s">
        <v>46</v>
      </c>
      <c r="M18" s="56"/>
      <c r="N18" s="56"/>
      <c r="O18" s="56"/>
    </row>
    <row r="19" spans="2:16" ht="14" thickBot="1">
      <c r="B19" s="5" t="s">
        <v>105</v>
      </c>
      <c r="C19" s="5" t="s">
        <v>364</v>
      </c>
      <c r="D19" s="28" t="s">
        <v>346</v>
      </c>
      <c r="E19" s="28" t="s">
        <v>195</v>
      </c>
      <c r="F19" s="28" t="s">
        <v>196</v>
      </c>
      <c r="G19" s="28" t="s">
        <v>197</v>
      </c>
      <c r="H19" s="28" t="s">
        <v>346</v>
      </c>
      <c r="I19" s="28" t="s">
        <v>195</v>
      </c>
      <c r="J19" s="28" t="s">
        <v>196</v>
      </c>
      <c r="K19" s="28" t="s">
        <v>197</v>
      </c>
      <c r="L19" s="28" t="s">
        <v>346</v>
      </c>
      <c r="M19" s="28" t="s">
        <v>195</v>
      </c>
      <c r="N19" s="28" t="s">
        <v>196</v>
      </c>
      <c r="O19" s="28" t="s">
        <v>197</v>
      </c>
      <c r="P19" s="26" t="s">
        <v>5</v>
      </c>
    </row>
    <row r="20" spans="2:16">
      <c r="B20" s="3" t="s">
        <v>332</v>
      </c>
      <c r="C20" s="3" t="s">
        <v>170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8"/>
    </row>
    <row r="21" spans="2:16">
      <c r="B21" s="3" t="s">
        <v>98</v>
      </c>
      <c r="C21" s="3" t="s">
        <v>170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7</v>
      </c>
      <c r="J21" s="29">
        <v>11</v>
      </c>
      <c r="K21" s="29">
        <v>0</v>
      </c>
      <c r="L21" s="29">
        <v>0</v>
      </c>
      <c r="M21" s="29">
        <v>7</v>
      </c>
      <c r="N21" s="29">
        <v>11</v>
      </c>
      <c r="O21" s="29">
        <v>0</v>
      </c>
      <c r="P21" s="8" t="s">
        <v>283</v>
      </c>
    </row>
    <row r="22" spans="2:16">
      <c r="B22" s="3" t="s">
        <v>101</v>
      </c>
      <c r="C22" s="3" t="s">
        <v>217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8"/>
    </row>
    <row r="23" spans="2:16">
      <c r="B23" s="3" t="s">
        <v>245</v>
      </c>
      <c r="C23" s="3" t="s">
        <v>217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8"/>
    </row>
    <row r="24" spans="2:16">
      <c r="B24" s="3" t="s">
        <v>109</v>
      </c>
      <c r="C24" s="3" t="s">
        <v>217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8"/>
    </row>
    <row r="25" spans="2:16">
      <c r="B25" s="3" t="s">
        <v>149</v>
      </c>
      <c r="C25" s="3" t="s">
        <v>217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8"/>
    </row>
    <row r="26" spans="2:16">
      <c r="B26" s="3" t="s">
        <v>151</v>
      </c>
      <c r="C26" s="3" t="s">
        <v>3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8" t="s">
        <v>282</v>
      </c>
    </row>
    <row r="27" spans="2:16" ht="14" thickBot="1">
      <c r="B27" s="4" t="s">
        <v>153</v>
      </c>
      <c r="C27" s="4" t="s">
        <v>218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9"/>
    </row>
    <row r="28" spans="2:16">
      <c r="H28" s="52">
        <f t="shared" ref="H28:O28" si="10">SUM(H20:H27)</f>
        <v>0</v>
      </c>
      <c r="I28" s="52">
        <f t="shared" si="10"/>
        <v>7</v>
      </c>
      <c r="J28" s="52">
        <f t="shared" si="10"/>
        <v>11</v>
      </c>
      <c r="K28" s="52">
        <f t="shared" si="10"/>
        <v>0</v>
      </c>
      <c r="L28" s="52">
        <f t="shared" si="10"/>
        <v>0</v>
      </c>
      <c r="M28" s="52">
        <f t="shared" si="10"/>
        <v>7</v>
      </c>
      <c r="N28" s="52">
        <f t="shared" si="10"/>
        <v>11</v>
      </c>
      <c r="O28" s="52">
        <f t="shared" si="10"/>
        <v>0</v>
      </c>
    </row>
    <row r="31" spans="2:16">
      <c r="B31" s="108" t="s">
        <v>23</v>
      </c>
    </row>
    <row r="32" spans="2:16">
      <c r="B32" t="s">
        <v>22</v>
      </c>
    </row>
  </sheetData>
  <phoneticPr fontId="13" type="noConversion"/>
  <pageMargins left="0.75000000000000011" right="0.75000000000000011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Intro</vt:lpstr>
      <vt:lpstr>Missions</vt:lpstr>
      <vt:lpstr>Weather</vt:lpstr>
      <vt:lpstr>British squadron</vt:lpstr>
      <vt:lpstr>British crew</vt:lpstr>
      <vt:lpstr>British aircraft</vt:lpstr>
      <vt:lpstr>German squadron</vt:lpstr>
      <vt:lpstr>German crew</vt:lpstr>
      <vt:lpstr>German aircraft</vt:lpstr>
      <vt:lpstr>Rules</vt:lpstr>
      <vt:lpstr>Locations</vt:lpstr>
      <vt:lpstr>Test</vt:lpstr>
    </vt:vector>
  </TitlesOfParts>
  <Company>University of Southampton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Ian Hayward</dc:creator>
  <cp:keywords/>
  <cp:lastModifiedBy>Ian Hayward</cp:lastModifiedBy>
  <cp:lastPrinted>2009-01-21T19:01:31Z</cp:lastPrinted>
  <dcterms:created xsi:type="dcterms:W3CDTF">2009-01-16T19:14:07Z</dcterms:created>
  <dcterms:modified xsi:type="dcterms:W3CDTF">2009-01-25T22:24:20Z</dcterms:modified>
</cp:coreProperties>
</file>