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Default Extension="rels" ContentType="application/vnd.openxmlformats-package.relationships+xml"/>
  <Default Extension="jpeg" ContentType="image/jpeg"/>
  <Override PartName="/xl/worksheets/sheet5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checkCompatibility="1" autoCompressPictures="0"/>
  <bookViews>
    <workbookView xWindow="-20" yWindow="-20" windowWidth="34320" windowHeight="22740" tabRatio="500" activeTab="1"/>
  </bookViews>
  <sheets>
    <sheet name="Info" sheetId="2" r:id="rId1"/>
    <sheet name="Gladiators" sheetId="1" r:id="rId2"/>
    <sheet name="Schools" sheetId="3" r:id="rId3"/>
    <sheet name="Munera summary" sheetId="4" r:id="rId4"/>
    <sheet name="Munera details" sheetId="5" r:id="rId5"/>
    <sheet name="Combat types" sheetId="6" r:id="rId6"/>
  </sheets>
  <definedNames>
    <definedName name="_xlnm._FilterDatabase" localSheetId="1" hidden="1">Gladiators!$E$4:$G$46</definedName>
  </definedNames>
  <calcPr calcId="130406" concurrentCalc="0"/>
  <webPublishing allowPng="1" targetScreenSize="1024x768" dpi="72" codePage="10000"/>
  <extLst>
    <ext xmlns:mx="http://schemas.microsoft.com/office/mac/excel/2008/main" uri="http://schemas.microsoft.com/office/mac/excel/2008/main">
      <mx:AutoWeb TWS="0" Flags="0" Path="External HD:External files:Ian's documents:Documents:Hobbies:Wargames:Ancients:Morituri:MTScampaign1upload:MTScampaign1.htm"/>
      <mx:ArchID Flags="2"/>
    </ext>
  </extLst>
</workbook>
</file>

<file path=xl/calcChain.xml><?xml version="1.0" encoding="utf-8"?>
<calcChain xmlns="http://schemas.openxmlformats.org/spreadsheetml/2006/main">
  <c r="C42" i="1"/>
  <c r="C46"/>
  <c r="C45"/>
  <c r="C44"/>
  <c r="C43"/>
  <c r="C40"/>
  <c r="C41"/>
  <c r="C36"/>
  <c r="C37"/>
  <c r="C38"/>
  <c r="C39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6"/>
  <c r="C7"/>
  <c r="C8"/>
  <c r="C9"/>
  <c r="C10"/>
  <c r="C11"/>
  <c r="W23" i="5"/>
  <c r="V23"/>
  <c r="U23"/>
  <c r="T23"/>
  <c r="S23"/>
  <c r="R23"/>
  <c r="Q23"/>
  <c r="P23"/>
  <c r="O23"/>
  <c r="N23"/>
  <c r="M23"/>
  <c r="L23"/>
  <c r="K23"/>
  <c r="J23"/>
  <c r="I23"/>
  <c r="H23"/>
  <c r="G23"/>
  <c r="F23"/>
  <c r="D23"/>
  <c r="P13" i="4"/>
  <c r="P14"/>
  <c r="P15"/>
  <c r="P16"/>
  <c r="P17"/>
  <c r="P18"/>
  <c r="P19"/>
  <c r="P20"/>
  <c r="P21"/>
  <c r="P22"/>
  <c r="P23"/>
  <c r="P24"/>
  <c r="P25"/>
  <c r="P26"/>
  <c r="P27"/>
  <c r="J21"/>
  <c r="K21"/>
  <c r="L21"/>
  <c r="M21"/>
  <c r="N21"/>
  <c r="J22"/>
  <c r="K22"/>
  <c r="L22"/>
  <c r="M22"/>
  <c r="N22"/>
  <c r="J23"/>
  <c r="K23"/>
  <c r="L23"/>
  <c r="M23"/>
  <c r="N23"/>
  <c r="J24"/>
  <c r="K24"/>
  <c r="L24"/>
  <c r="M24"/>
  <c r="N24"/>
  <c r="N27"/>
  <c r="M27"/>
  <c r="K27"/>
  <c r="L27"/>
  <c r="J27"/>
  <c r="N26"/>
  <c r="M26"/>
  <c r="K26"/>
  <c r="L26"/>
  <c r="J26"/>
  <c r="G26"/>
  <c r="N25"/>
  <c r="M25"/>
  <c r="K25"/>
  <c r="L25"/>
  <c r="J25"/>
  <c r="G24"/>
  <c r="F24"/>
  <c r="N20"/>
  <c r="M20"/>
  <c r="K20"/>
  <c r="L20"/>
  <c r="J20"/>
  <c r="G20"/>
  <c r="F20"/>
  <c r="N19"/>
  <c r="M19"/>
  <c r="K19"/>
  <c r="L19"/>
  <c r="J19"/>
  <c r="N18"/>
  <c r="M18"/>
  <c r="K18"/>
  <c r="L18"/>
  <c r="J18"/>
  <c r="G18"/>
  <c r="F18"/>
  <c r="N17"/>
  <c r="M17"/>
  <c r="K17"/>
  <c r="L17"/>
  <c r="J17"/>
  <c r="G16"/>
  <c r="N16"/>
  <c r="M16"/>
  <c r="K16"/>
  <c r="L16"/>
  <c r="J16"/>
  <c r="F16"/>
  <c r="N15"/>
  <c r="M15"/>
  <c r="K15"/>
  <c r="L15"/>
  <c r="J15"/>
  <c r="N14"/>
  <c r="M14"/>
  <c r="K14"/>
  <c r="L14"/>
  <c r="J14"/>
  <c r="G14"/>
  <c r="F14"/>
  <c r="N13"/>
  <c r="M13"/>
  <c r="K13"/>
  <c r="L13"/>
  <c r="J13"/>
  <c r="G12"/>
  <c r="P12"/>
  <c r="N12"/>
  <c r="M12"/>
  <c r="K12"/>
  <c r="L12"/>
  <c r="J12"/>
  <c r="F12"/>
  <c r="H24" i="3"/>
  <c r="I24"/>
  <c r="H23"/>
  <c r="H7"/>
  <c r="H6"/>
  <c r="H11"/>
  <c r="H8"/>
  <c r="H9"/>
  <c r="H10"/>
  <c r="H5"/>
</calcChain>
</file>

<file path=xl/sharedStrings.xml><?xml version="1.0" encoding="utf-8"?>
<sst xmlns="http://schemas.openxmlformats.org/spreadsheetml/2006/main" count="410" uniqueCount="257">
  <si>
    <t>1.3+</t>
    <phoneticPr fontId="6" type="noConversion"/>
  </si>
  <si>
    <t>1.3-</t>
    <phoneticPr fontId="6" type="noConversion"/>
  </si>
  <si>
    <t>K</t>
    <phoneticPr fontId="6" type="noConversion"/>
  </si>
  <si>
    <t>Killed</t>
    <phoneticPr fontId="6" type="noConversion"/>
  </si>
  <si>
    <t>K</t>
    <phoneticPr fontId="6" type="noConversion"/>
  </si>
  <si>
    <t>N</t>
    <phoneticPr fontId="6" type="noConversion"/>
  </si>
  <si>
    <t>C</t>
    <phoneticPr fontId="6" type="noConversion"/>
  </si>
  <si>
    <t>Lost</t>
    <phoneticPr fontId="6" type="noConversion"/>
  </si>
  <si>
    <t>C</t>
    <phoneticPr fontId="6" type="noConversion"/>
  </si>
  <si>
    <t>Gladiator spend</t>
    <phoneticPr fontId="6" type="noConversion"/>
  </si>
  <si>
    <t>"Post proelia praemia"</t>
    <phoneticPr fontId="6" type="noConversion"/>
  </si>
  <si>
    <t>Alex</t>
    <phoneticPr fontId="6" type="noConversion"/>
  </si>
  <si>
    <t>Brucius Vegimitus</t>
    <phoneticPr fontId="6" type="noConversion"/>
  </si>
  <si>
    <t>"Premo canis testis"</t>
    <phoneticPr fontId="6" type="noConversion"/>
  </si>
  <si>
    <t>Experience</t>
    <phoneticPr fontId="6" type="noConversion"/>
  </si>
  <si>
    <t>T</t>
    <phoneticPr fontId="6" type="noConversion"/>
  </si>
  <si>
    <t>W</t>
    <phoneticPr fontId="6" type="noConversion"/>
  </si>
  <si>
    <t>Last
fight</t>
    <phoneticPr fontId="6" type="noConversion"/>
  </si>
  <si>
    <t>Minus indicates stats before, plus stats after combat</t>
    <phoneticPr fontId="6" type="noConversion"/>
  </si>
  <si>
    <t>Cost</t>
    <phoneticPr fontId="6" type="noConversion"/>
  </si>
  <si>
    <t>LU</t>
    <phoneticPr fontId="6" type="noConversion"/>
  </si>
  <si>
    <t>Mass combat, last man standing</t>
    <phoneticPr fontId="6" type="noConversion"/>
  </si>
  <si>
    <t>Mass combat, last team standing</t>
    <phoneticPr fontId="6" type="noConversion"/>
  </si>
  <si>
    <t>Mass combat, time limit</t>
    <phoneticPr fontId="6" type="noConversion"/>
  </si>
  <si>
    <t>Munera I</t>
    <phoneticPr fontId="6" type="noConversion"/>
  </si>
  <si>
    <t>Blasius</t>
  </si>
  <si>
    <t>Secutor</t>
  </si>
  <si>
    <t>C</t>
  </si>
  <si>
    <t>Calix</t>
  </si>
  <si>
    <t>F</t>
  </si>
  <si>
    <t>Drusus</t>
  </si>
  <si>
    <t>Elpidius</t>
  </si>
  <si>
    <t>A</t>
  </si>
  <si>
    <t>Faustus</t>
  </si>
  <si>
    <t>Adonis</t>
  </si>
  <si>
    <t xml:space="preserve">Bovinius </t>
  </si>
  <si>
    <t>Navigate to the other sheets using the tabs below.</t>
  </si>
  <si>
    <t>Morituri Te Salutant campaign 1</t>
    <phoneticPr fontId="6" type="noConversion"/>
  </si>
  <si>
    <t xml:space="preserve">Damnatae </t>
  </si>
  <si>
    <t>Year</t>
    <phoneticPr fontId="6" type="noConversion"/>
  </si>
  <si>
    <t>Season</t>
    <phoneticPr fontId="6" type="noConversion"/>
  </si>
  <si>
    <t>Other</t>
    <phoneticPr fontId="6" type="noConversion"/>
  </si>
  <si>
    <t>MP</t>
    <phoneticPr fontId="6" type="noConversion"/>
  </si>
  <si>
    <t>Player</t>
    <phoneticPr fontId="6" type="noConversion"/>
  </si>
  <si>
    <t>Bold text indicates victor, italic indicates completed</t>
    <phoneticPr fontId="6" type="noConversion"/>
  </si>
  <si>
    <t xml:space="preserve">Laqueator </t>
  </si>
  <si>
    <t>B</t>
  </si>
  <si>
    <t xml:space="preserve">Emeus </t>
  </si>
  <si>
    <t xml:space="preserve">Flotius </t>
  </si>
  <si>
    <t>Lupus</t>
    <phoneticPr fontId="6" type="noConversion"/>
  </si>
  <si>
    <t>ID</t>
    <phoneticPr fontId="6" type="noConversion"/>
  </si>
  <si>
    <t>Name</t>
    <phoneticPr fontId="6" type="noConversion"/>
  </si>
  <si>
    <t>School</t>
    <phoneticPr fontId="6" type="noConversion"/>
  </si>
  <si>
    <t>Battle reenactment</t>
    <phoneticPr fontId="6" type="noConversion"/>
  </si>
  <si>
    <t>Cataphractarii</t>
  </si>
  <si>
    <t xml:space="preserve">E </t>
  </si>
  <si>
    <t>"Virtvrtis fortuna comes"</t>
    <phoneticPr fontId="6" type="noConversion"/>
  </si>
  <si>
    <t>A</t>
    <phoneticPr fontId="6" type="noConversion"/>
  </si>
  <si>
    <t>Starting funds</t>
    <phoneticPr fontId="6" type="noConversion"/>
  </si>
  <si>
    <t>B</t>
    <phoneticPr fontId="6" type="noConversion"/>
  </si>
  <si>
    <t>After gladiator purchase</t>
    <phoneticPr fontId="6" type="noConversion"/>
  </si>
  <si>
    <t>Jef</t>
    <phoneticPr fontId="6" type="noConversion"/>
  </si>
  <si>
    <t>Circumference Maximus</t>
    <phoneticPr fontId="6" type="noConversion"/>
  </si>
  <si>
    <t>"Non Non et Ter Non"</t>
    <phoneticPr fontId="6" type="noConversion"/>
  </si>
  <si>
    <t>"Veneratio inter furtificus"</t>
    <phoneticPr fontId="6" type="noConversion"/>
  </si>
  <si>
    <t xml:space="preserve">Secutor (Contra-Retiarius) </t>
    <phoneticPr fontId="6" type="noConversion"/>
  </si>
  <si>
    <t>Hoplomachus</t>
    <phoneticPr fontId="6" type="noConversion"/>
  </si>
  <si>
    <t>D</t>
    <phoneticPr fontId="6" type="noConversion"/>
  </si>
  <si>
    <t>Cost</t>
    <phoneticPr fontId="6" type="noConversion"/>
  </si>
  <si>
    <t>76AD</t>
    <phoneticPr fontId="6" type="noConversion"/>
  </si>
  <si>
    <t>Spring</t>
    <phoneticPr fontId="6" type="noConversion"/>
  </si>
  <si>
    <t>Spring</t>
    <phoneticPr fontId="6" type="noConversion"/>
  </si>
  <si>
    <t>This document gives details of the first MTS wargame campaign played by the wargaming section of the Wassail Games Club, Frome, Somerset, UK.</t>
    <phoneticPr fontId="6" type="noConversion"/>
  </si>
  <si>
    <t>D</t>
  </si>
  <si>
    <t xml:space="preserve">Cetus </t>
  </si>
  <si>
    <t xml:space="preserve">Equus </t>
  </si>
  <si>
    <t>Testis</t>
  </si>
  <si>
    <t>Cistitus</t>
  </si>
  <si>
    <t>Samnite</t>
  </si>
  <si>
    <t>Munera summary</t>
    <phoneticPr fontId="6" type="noConversion"/>
  </si>
  <si>
    <t>Munera</t>
    <phoneticPr fontId="6" type="noConversion"/>
  </si>
  <si>
    <t>1.1+</t>
    <phoneticPr fontId="6" type="noConversion"/>
  </si>
  <si>
    <t>1.1-</t>
    <phoneticPr fontId="6" type="noConversion"/>
  </si>
  <si>
    <t>1.3-</t>
    <phoneticPr fontId="6" type="noConversion"/>
  </si>
  <si>
    <t>W</t>
    <phoneticPr fontId="6" type="noConversion"/>
  </si>
  <si>
    <t>K</t>
    <phoneticPr fontId="6" type="noConversion"/>
  </si>
  <si>
    <t>W</t>
    <phoneticPr fontId="6" type="noConversion"/>
  </si>
  <si>
    <t>Mercy pleas caused</t>
    <phoneticPr fontId="6" type="noConversion"/>
  </si>
  <si>
    <t>Mike/Anna</t>
    <phoneticPr fontId="6" type="noConversion"/>
  </si>
  <si>
    <t>Toby</t>
    <phoneticPr fontId="6" type="noConversion"/>
  </si>
  <si>
    <t>"Modo vincis, modo vinceris"</t>
    <phoneticPr fontId="6" type="noConversion"/>
  </si>
  <si>
    <t>Munera details</t>
    <phoneticPr fontId="6" type="noConversion"/>
  </si>
  <si>
    <t>Celebration</t>
    <phoneticPr fontId="6" type="noConversion"/>
  </si>
  <si>
    <t>Note: if you are using Firefox, choose the 'View &gt; Zoom text only' option</t>
  </si>
  <si>
    <t>After Munera x</t>
    <phoneticPr fontId="6" type="noConversion"/>
  </si>
  <si>
    <t>Rank</t>
    <phoneticPr fontId="6" type="noConversion"/>
  </si>
  <si>
    <t xml:space="preserve">Latest news: </t>
    <phoneticPr fontId="6" type="noConversion"/>
  </si>
  <si>
    <t>Thank Zeus we go through that eruption</t>
    <phoneticPr fontId="6" type="noConversion"/>
  </si>
  <si>
    <t>XP</t>
    <phoneticPr fontId="6" type="noConversion"/>
  </si>
  <si>
    <t>Old defunct schools</t>
    <phoneticPr fontId="6" type="noConversion"/>
  </si>
  <si>
    <t>Al</t>
    <phoneticPr fontId="6" type="noConversion"/>
  </si>
  <si>
    <t>LU</t>
    <phoneticPr fontId="6" type="noConversion"/>
  </si>
  <si>
    <t>M1</t>
    <phoneticPr fontId="6" type="noConversion"/>
  </si>
  <si>
    <t>Last update</t>
    <phoneticPr fontId="6" type="noConversion"/>
  </si>
  <si>
    <t>L</t>
    <phoneticPr fontId="6" type="noConversion"/>
  </si>
  <si>
    <t>C</t>
    <phoneticPr fontId="6" type="noConversion"/>
  </si>
  <si>
    <t>MP</t>
    <phoneticPr fontId="6" type="noConversion"/>
  </si>
  <si>
    <t>Dgive</t>
    <phoneticPr fontId="6" type="noConversion"/>
  </si>
  <si>
    <t>Dtake</t>
    <phoneticPr fontId="6" type="noConversion"/>
  </si>
  <si>
    <t>The schools</t>
    <phoneticPr fontId="6" type="noConversion"/>
  </si>
  <si>
    <t>Ludus</t>
    <phoneticPr fontId="6" type="noConversion"/>
  </si>
  <si>
    <t>Billius Stridor</t>
  </si>
  <si>
    <t>Biffus Ursus</t>
  </si>
  <si>
    <t>Domino Ambitiosus</t>
  </si>
  <si>
    <t>Sexus Dolus</t>
  </si>
  <si>
    <t>Myrmillon</t>
  </si>
  <si>
    <t>Parvus Prunum</t>
  </si>
  <si>
    <t xml:space="preserve">Hoplomachus </t>
  </si>
  <si>
    <t>Mx</t>
    <phoneticPr fontId="6" type="noConversion"/>
  </si>
  <si>
    <t>Minima Lasciva</t>
  </si>
  <si>
    <t>Hits</t>
    <phoneticPr fontId="6" type="noConversion"/>
  </si>
  <si>
    <t>The gladiators</t>
    <phoneticPr fontId="6" type="noConversion"/>
  </si>
  <si>
    <t>For further details go to:</t>
  </si>
  <si>
    <t>http://www.iandrea.co.uk/wargames/assets/MTScampaign1upload/MTScampaign1.xlsx</t>
  </si>
  <si>
    <t>Micturitus</t>
  </si>
  <si>
    <t>Minor munera negative numbers, major munera positive numbers</t>
    <phoneticPr fontId="6" type="noConversion"/>
  </si>
  <si>
    <t>ID</t>
    <phoneticPr fontId="6" type="noConversion"/>
  </si>
  <si>
    <t>Type</t>
    <phoneticPr fontId="6" type="noConversion"/>
  </si>
  <si>
    <t>Larcius Maximus</t>
    <phoneticPr fontId="6" type="noConversion"/>
  </si>
  <si>
    <t>Code to look up a current gladiator's stats</t>
    <phoneticPr fontId="6" type="noConversion"/>
  </si>
  <si>
    <t>Contest</t>
  </si>
  <si>
    <t>One on one A vs A</t>
  </si>
  <si>
    <t>One on one A/C vs B</t>
  </si>
  <si>
    <t>One on one A vs D</t>
  </si>
  <si>
    <t>One on one A/D vs E/F</t>
  </si>
  <si>
    <t>One on one AB vs E/F</t>
  </si>
  <si>
    <t xml:space="preserve">Prize </t>
  </si>
  <si>
    <t>One on one to the death A vs A</t>
    <phoneticPr fontId="6" type="noConversion"/>
  </si>
  <si>
    <t>Open contest any type</t>
  </si>
  <si>
    <t>Pairs A/C vs B/D</t>
  </si>
  <si>
    <t>Battle reenactment</t>
    <phoneticPr fontId="6" type="noConversion"/>
  </si>
  <si>
    <t>Pairs A/C vs B</t>
  </si>
  <si>
    <t>Pairs A/F vs D/E</t>
  </si>
  <si>
    <t>One on one to the death, A/C vs A/B</t>
    <phoneticPr fontId="6" type="noConversion"/>
  </si>
  <si>
    <t>Lanista</t>
    <phoneticPr fontId="6" type="noConversion"/>
  </si>
  <si>
    <t>Player</t>
    <phoneticPr fontId="6" type="noConversion"/>
  </si>
  <si>
    <t>A</t>
    <phoneticPr fontId="6" type="noConversion"/>
  </si>
  <si>
    <t>B</t>
    <phoneticPr fontId="6" type="noConversion"/>
  </si>
  <si>
    <t>Fights</t>
    <phoneticPr fontId="6" type="noConversion"/>
  </si>
  <si>
    <t>Damage</t>
    <phoneticPr fontId="6" type="noConversion"/>
  </si>
  <si>
    <t>Wounds</t>
    <phoneticPr fontId="6" type="noConversion"/>
  </si>
  <si>
    <t>C</t>
    <phoneticPr fontId="6" type="noConversion"/>
  </si>
  <si>
    <t>Cuts</t>
    <phoneticPr fontId="6" type="noConversion"/>
  </si>
  <si>
    <t>N</t>
    <phoneticPr fontId="6" type="noConversion"/>
  </si>
  <si>
    <t>Nicks</t>
    <phoneticPr fontId="6" type="noConversion"/>
  </si>
  <si>
    <t>ID</t>
  </si>
  <si>
    <t>Type</t>
  </si>
  <si>
    <t>I</t>
  </si>
  <si>
    <t>II</t>
  </si>
  <si>
    <t>III</t>
  </si>
  <si>
    <t>IV</t>
  </si>
  <si>
    <t>V</t>
  </si>
  <si>
    <t>http://wassailbeagles.pbwiki.com</t>
  </si>
  <si>
    <t>Fights</t>
    <phoneticPr fontId="6" type="noConversion"/>
  </si>
  <si>
    <t>Velite</t>
  </si>
  <si>
    <t>iandrea.co.uk</t>
  </si>
  <si>
    <t>VI</t>
  </si>
  <si>
    <t>Year</t>
    <phoneticPr fontId="6" type="noConversion"/>
  </si>
  <si>
    <t>Lentulus Batiatus</t>
    <phoneticPr fontId="6" type="noConversion"/>
  </si>
  <si>
    <t>Gaius Sacerdos</t>
    <phoneticPr fontId="6" type="noConversion"/>
  </si>
  <si>
    <t>Ian</t>
    <phoneticPr fontId="6" type="noConversion"/>
  </si>
  <si>
    <t>Crudelis</t>
  </si>
  <si>
    <t>Dimaecherius</t>
  </si>
  <si>
    <t>Draba</t>
  </si>
  <si>
    <t xml:space="preserve">Retiarius </t>
  </si>
  <si>
    <t xml:space="preserve">B </t>
  </si>
  <si>
    <t>Crixus</t>
  </si>
  <si>
    <t>?</t>
    <phoneticPr fontId="6" type="noConversion"/>
  </si>
  <si>
    <t>Bryan</t>
    <phoneticPr fontId="6" type="noConversion"/>
  </si>
  <si>
    <t>Richard</t>
    <phoneticPr fontId="6" type="noConversion"/>
  </si>
  <si>
    <t>Gallus Fulgentius</t>
    <phoneticPr fontId="6" type="noConversion"/>
  </si>
  <si>
    <t>Hadrianus Victorianus</t>
    <phoneticPr fontId="6" type="noConversion"/>
  </si>
  <si>
    <t>Adrian</t>
    <phoneticPr fontId="6" type="noConversion"/>
  </si>
  <si>
    <t>T</t>
    <phoneticPr fontId="6" type="noConversion"/>
  </si>
  <si>
    <t>Total</t>
    <phoneticPr fontId="6" type="noConversion"/>
  </si>
  <si>
    <t>W</t>
    <phoneticPr fontId="6" type="noConversion"/>
  </si>
  <si>
    <t>Won</t>
    <phoneticPr fontId="6" type="noConversion"/>
  </si>
  <si>
    <t>L</t>
    <phoneticPr fontId="6" type="noConversion"/>
  </si>
  <si>
    <t>Antoninus</t>
  </si>
  <si>
    <t>Thracian</t>
  </si>
  <si>
    <t xml:space="preserve">Samnite  </t>
  </si>
  <si>
    <t>Otitus Media</t>
  </si>
  <si>
    <t>Retiarius</t>
  </si>
  <si>
    <t>Epistasus</t>
  </si>
  <si>
    <t>Fornicatus</t>
  </si>
  <si>
    <t>Provocator</t>
  </si>
  <si>
    <t>Candiditus</t>
  </si>
  <si>
    <t>Balance</t>
    <phoneticPr fontId="6" type="noConversion"/>
  </si>
  <si>
    <t>haywire</t>
  </si>
  <si>
    <t>at</t>
  </si>
  <si>
    <t>C</t>
    <phoneticPr fontId="6" type="noConversion"/>
  </si>
  <si>
    <t>Motto</t>
    <phoneticPr fontId="6" type="noConversion"/>
  </si>
  <si>
    <t>Prize0</t>
    <phoneticPr fontId="6" type="noConversion"/>
  </si>
  <si>
    <t>Prize1</t>
    <phoneticPr fontId="6" type="noConversion"/>
  </si>
  <si>
    <t>Name</t>
    <phoneticPr fontId="6" type="noConversion"/>
  </si>
  <si>
    <t>Ludus</t>
    <phoneticPr fontId="6" type="noConversion"/>
  </si>
  <si>
    <t>Type</t>
    <phoneticPr fontId="6" type="noConversion"/>
  </si>
  <si>
    <t>Class</t>
    <phoneticPr fontId="6" type="noConversion"/>
  </si>
  <si>
    <t>Bid</t>
    <phoneticPr fontId="6" type="noConversion"/>
  </si>
  <si>
    <t>ID</t>
    <phoneticPr fontId="6" type="noConversion"/>
  </si>
  <si>
    <t>Note: if you find the text on these pages overwrites other text, change to a smaller text size for your browser.</t>
  </si>
  <si>
    <t>or contact:</t>
  </si>
  <si>
    <t>Munera I to be started soon; all gladiators recovered and stats reset</t>
    <phoneticPr fontId="6" type="noConversion"/>
  </si>
  <si>
    <t>Type</t>
    <phoneticPr fontId="6" type="noConversion"/>
  </si>
  <si>
    <t>Class</t>
    <phoneticPr fontId="6" type="noConversion"/>
  </si>
  <si>
    <t>XP</t>
    <phoneticPr fontId="6" type="noConversion"/>
  </si>
  <si>
    <t>Abilities</t>
    <phoneticPr fontId="6" type="noConversion"/>
  </si>
  <si>
    <t>Via ictus haedi</t>
    <phoneticPr fontId="6" type="noConversion"/>
  </si>
  <si>
    <t>Batiatus</t>
  </si>
  <si>
    <t>Ultor</t>
  </si>
  <si>
    <t xml:space="preserve">Samnite </t>
  </si>
  <si>
    <t xml:space="preserve">A </t>
  </si>
  <si>
    <t xml:space="preserve">Claudius </t>
  </si>
  <si>
    <t>Combat types</t>
    <phoneticPr fontId="6" type="noConversion"/>
  </si>
  <si>
    <t>Laqueator</t>
  </si>
  <si>
    <t>Tigranes</t>
  </si>
  <si>
    <t xml:space="preserve">C </t>
  </si>
  <si>
    <t>Demens</t>
  </si>
  <si>
    <t xml:space="preserve">Provocator </t>
  </si>
  <si>
    <t xml:space="preserve">D </t>
  </si>
  <si>
    <t>Delphinus</t>
  </si>
  <si>
    <t xml:space="preserve">Phoca </t>
  </si>
  <si>
    <t xml:space="preserve">Pistrix </t>
  </si>
  <si>
    <t xml:space="preserve">Anguilla </t>
  </si>
  <si>
    <t xml:space="preserve">Thracian </t>
  </si>
  <si>
    <t xml:space="preserve">Rhombus </t>
  </si>
  <si>
    <t>Note: if you are having real problems reading this online stuff, download the Excel spreadsheet from here:</t>
    <phoneticPr fontId="6" type="noConversion"/>
  </si>
  <si>
    <t>Cruentus Latrocinium</t>
  </si>
  <si>
    <t>Cassius</t>
    <phoneticPr fontId="6" type="noConversion"/>
  </si>
  <si>
    <t>Vallum Bovis Palestra</t>
    <phoneticPr fontId="6" type="noConversion"/>
  </si>
  <si>
    <t>Ludicrus Sextus</t>
    <phoneticPr fontId="6" type="noConversion"/>
  </si>
  <si>
    <t>"Luguolo lemma totus"</t>
    <phoneticPr fontId="6" type="noConversion"/>
  </si>
  <si>
    <t>Bone Frendo Smith</t>
    <phoneticPr fontId="6" type="noConversion"/>
  </si>
  <si>
    <t>Cataphractarii</t>
    <phoneticPr fontId="6" type="noConversion"/>
  </si>
  <si>
    <t>Samnite</t>
    <phoneticPr fontId="6" type="noConversion"/>
  </si>
  <si>
    <t>Retiarius</t>
    <phoneticPr fontId="6" type="noConversion"/>
  </si>
  <si>
    <t>Hoplomachus</t>
    <phoneticPr fontId="6" type="noConversion"/>
  </si>
  <si>
    <t>Provocator</t>
    <phoneticPr fontId="6" type="noConversion"/>
  </si>
  <si>
    <t xml:space="preserve">E </t>
    <phoneticPr fontId="6" type="noConversion"/>
  </si>
  <si>
    <t>A</t>
    <phoneticPr fontId="6" type="noConversion"/>
  </si>
  <si>
    <t>B</t>
    <phoneticPr fontId="6" type="noConversion"/>
  </si>
  <si>
    <t>D</t>
    <phoneticPr fontId="6" type="noConversion"/>
  </si>
  <si>
    <t>Oriens Terminus Sid</t>
    <phoneticPr fontId="6" type="noConversion"/>
  </si>
  <si>
    <t>Insula Torva</t>
    <phoneticPr fontId="6" type="noConversion"/>
  </si>
  <si>
    <t>Repleo Cupiditas</t>
    <phoneticPr fontId="6" type="noConversion"/>
  </si>
  <si>
    <t>Jerusalem Joe</t>
    <phoneticPr fontId="6" type="noConversion"/>
  </si>
  <si>
    <t>W</t>
    <phoneticPr fontId="6" type="noConversion"/>
  </si>
</sst>
</file>

<file path=xl/styles.xml><?xml version="1.0" encoding="utf-8"?>
<styleSheet xmlns="http://schemas.openxmlformats.org/spreadsheetml/2006/main">
  <fonts count="14">
    <font>
      <sz val="10"/>
      <name val="Verdana"/>
    </font>
    <font>
      <sz val="10"/>
      <name val="Verdana"/>
    </font>
    <font>
      <b/>
      <sz val="10"/>
      <name val="Verdana"/>
    </font>
    <font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b/>
      <sz val="10"/>
      <color indexed="18"/>
      <name val="Verdana"/>
    </font>
    <font>
      <b/>
      <sz val="14"/>
      <name val="Verdana"/>
    </font>
    <font>
      <b/>
      <sz val="12"/>
      <name val="Verdana"/>
    </font>
    <font>
      <u/>
      <sz val="10"/>
      <color indexed="12"/>
      <name val="Verdana"/>
    </font>
    <font>
      <b/>
      <sz val="14"/>
      <color indexed="10"/>
      <name val="Verdana"/>
    </font>
    <font>
      <b/>
      <sz val="10"/>
      <color indexed="18"/>
      <name val="Verdana"/>
    </font>
    <font>
      <b/>
      <sz val="10"/>
      <color indexed="18"/>
      <name val="Verdana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23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0" fillId="0" borderId="1" xfId="0" applyBorder="1" applyAlignment="1"/>
    <xf numFmtId="0" fontId="0" fillId="2" borderId="1" xfId="0" applyFill="1" applyBorder="1" applyAlignment="1"/>
    <xf numFmtId="0" fontId="0" fillId="0" borderId="4" xfId="0" applyBorder="1" applyAlignment="1"/>
    <xf numFmtId="0" fontId="0" fillId="0" borderId="1" xfId="0" applyBorder="1"/>
    <xf numFmtId="0" fontId="0" fillId="0" borderId="4" xfId="0" applyBorder="1"/>
    <xf numFmtId="0" fontId="0" fillId="3" borderId="1" xfId="0" applyFill="1" applyBorder="1" applyAlignment="1"/>
    <xf numFmtId="0" fontId="0" fillId="4" borderId="1" xfId="0" applyFill="1" applyBorder="1" applyAlignment="1"/>
    <xf numFmtId="0" fontId="0" fillId="6" borderId="1" xfId="0" applyFill="1" applyBorder="1" applyAlignment="1"/>
    <xf numFmtId="0" fontId="0" fillId="7" borderId="1" xfId="0" applyFill="1" applyBorder="1" applyAlignment="1"/>
    <xf numFmtId="0" fontId="0" fillId="8" borderId="1" xfId="0" applyFill="1" applyBorder="1"/>
    <xf numFmtId="0" fontId="8" fillId="0" borderId="0" xfId="0" applyFont="1"/>
    <xf numFmtId="0" fontId="10" fillId="0" borderId="0" xfId="0" applyFont="1"/>
    <xf numFmtId="0" fontId="9" fillId="0" borderId="0" xfId="0" applyFont="1"/>
    <xf numFmtId="0" fontId="0" fillId="0" borderId="0" xfId="0"/>
    <xf numFmtId="0" fontId="0" fillId="0" borderId="0" xfId="0"/>
    <xf numFmtId="0" fontId="7" fillId="0" borderId="1" xfId="0" applyFont="1" applyBorder="1" applyAlignment="1">
      <alignment horizontal="center"/>
    </xf>
    <xf numFmtId="0" fontId="10" fillId="0" borderId="0" xfId="1" applyFont="1" applyAlignment="1" applyProtection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Fill="1" applyBorder="1" applyAlignment="1"/>
    <xf numFmtId="0" fontId="0" fillId="0" borderId="4" xfId="0" applyFill="1" applyBorder="1" applyAlignment="1"/>
    <xf numFmtId="0" fontId="0" fillId="0" borderId="0" xfId="0"/>
    <xf numFmtId="0" fontId="0" fillId="9" borderId="1" xfId="0" applyFill="1" applyBorder="1"/>
    <xf numFmtId="0" fontId="0" fillId="0" borderId="4" xfId="0" applyFill="1" applyBorder="1"/>
    <xf numFmtId="0" fontId="0" fillId="3" borderId="6" xfId="0" applyFill="1" applyBorder="1"/>
    <xf numFmtId="0" fontId="0" fillId="2" borderId="6" xfId="0" applyFill="1" applyBorder="1"/>
    <xf numFmtId="0" fontId="0" fillId="4" borderId="6" xfId="0" applyFill="1" applyBorder="1"/>
    <xf numFmtId="0" fontId="0" fillId="5" borderId="6" xfId="0" applyFill="1" applyBorder="1"/>
    <xf numFmtId="0" fontId="0" fillId="6" borderId="6" xfId="0" applyFill="1" applyBorder="1"/>
    <xf numFmtId="0" fontId="0" fillId="7" borderId="6" xfId="0" applyFill="1" applyBorder="1"/>
    <xf numFmtId="0" fontId="0" fillId="8" borderId="6" xfId="0" applyFill="1" applyBorder="1"/>
    <xf numFmtId="0" fontId="0" fillId="9" borderId="6" xfId="0" applyFill="1" applyBorder="1"/>
    <xf numFmtId="0" fontId="12" fillId="0" borderId="2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center"/>
    </xf>
    <xf numFmtId="0" fontId="0" fillId="0" borderId="0" xfId="0"/>
    <xf numFmtId="0" fontId="7" fillId="0" borderId="1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Fill="1" applyBorder="1"/>
    <xf numFmtId="0" fontId="5" fillId="0" borderId="0" xfId="0" applyFont="1"/>
    <xf numFmtId="0" fontId="0" fillId="0" borderId="0" xfId="0"/>
    <xf numFmtId="0" fontId="0" fillId="0" borderId="0" xfId="0"/>
    <xf numFmtId="0" fontId="7" fillId="0" borderId="1" xfId="0" applyFont="1" applyBorder="1" applyAlignment="1">
      <alignment horizontal="center"/>
    </xf>
    <xf numFmtId="0" fontId="0" fillId="0" borderId="0" xfId="0"/>
    <xf numFmtId="0" fontId="3" fillId="0" borderId="1" xfId="0" applyFont="1" applyFill="1" applyBorder="1" applyAlignment="1"/>
    <xf numFmtId="0" fontId="3" fillId="0" borderId="4" xfId="0" applyFont="1" applyFill="1" applyBorder="1" applyAlignment="1"/>
    <xf numFmtId="3" fontId="0" fillId="0" borderId="0" xfId="0" applyNumberFormat="1"/>
    <xf numFmtId="3" fontId="0" fillId="0" borderId="1" xfId="0" applyNumberFormat="1" applyFill="1" applyBorder="1" applyAlignment="1"/>
    <xf numFmtId="3" fontId="0" fillId="0" borderId="4" xfId="0" applyNumberFormat="1" applyFill="1" applyBorder="1" applyAlignment="1"/>
    <xf numFmtId="0" fontId="13" fillId="0" borderId="2" xfId="0" applyFont="1" applyFill="1" applyBorder="1" applyAlignment="1">
      <alignment horizontal="center"/>
    </xf>
    <xf numFmtId="0" fontId="2" fillId="0" borderId="0" xfId="0" applyFont="1"/>
    <xf numFmtId="0" fontId="0" fillId="0" borderId="0" xfId="0"/>
    <xf numFmtId="0" fontId="1" fillId="0" borderId="1" xfId="0" applyFont="1" applyBorder="1" applyAlignment="1"/>
    <xf numFmtId="0" fontId="1" fillId="4" borderId="1" xfId="0" applyFont="1" applyFill="1" applyBorder="1" applyAlignment="1"/>
    <xf numFmtId="0" fontId="0" fillId="0" borderId="0" xfId="0"/>
    <xf numFmtId="0" fontId="0" fillId="10" borderId="1" xfId="0" applyFill="1" applyBorder="1"/>
    <xf numFmtId="0" fontId="0" fillId="0" borderId="0" xfId="0"/>
    <xf numFmtId="0" fontId="0" fillId="0" borderId="0" xfId="0"/>
    <xf numFmtId="0" fontId="11" fillId="0" borderId="0" xfId="0" applyFont="1" applyAlignment="1"/>
    <xf numFmtId="0" fontId="0" fillId="0" borderId="0" xfId="0" applyAlignment="1"/>
    <xf numFmtId="0" fontId="9" fillId="0" borderId="0" xfId="0" applyFont="1"/>
    <xf numFmtId="0" fontId="10" fillId="0" borderId="0" xfId="1" applyAlignment="1" applyProtection="1"/>
    <xf numFmtId="0" fontId="7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assailbeagles.pbwiki.com" TargetMode="External"/><Relationship Id="rId2" Type="http://schemas.openxmlformats.org/officeDocument/2006/relationships/hyperlink" Target="http://www.iandrea.co.uk/wargames/assets/MTScampaign1upload/MTScampaign1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2:M34"/>
  <sheetViews>
    <sheetView showGridLines="0" workbookViewId="0">
      <selection activeCell="E15" sqref="E15"/>
    </sheetView>
  </sheetViews>
  <sheetFormatPr baseColWidth="10" defaultRowHeight="13"/>
  <cols>
    <col min="1" max="1" width="3.28515625" customWidth="1"/>
    <col min="2" max="2" width="9" customWidth="1"/>
    <col min="3" max="3" width="12" customWidth="1"/>
  </cols>
  <sheetData>
    <row r="2" spans="2:13" ht="16">
      <c r="B2" s="60" t="s">
        <v>37</v>
      </c>
      <c r="C2" s="60"/>
      <c r="D2" s="60"/>
    </row>
    <row r="4" spans="2:13">
      <c r="B4" s="57" t="s">
        <v>72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2:13">
      <c r="B5" s="12"/>
    </row>
    <row r="6" spans="2:13">
      <c r="B6" s="57" t="s">
        <v>122</v>
      </c>
      <c r="C6" s="57"/>
    </row>
    <row r="8" spans="2:13">
      <c r="B8" s="61" t="s">
        <v>162</v>
      </c>
      <c r="C8" s="61"/>
      <c r="D8" s="61"/>
    </row>
    <row r="9" spans="2:13">
      <c r="B9" s="12"/>
    </row>
    <row r="10" spans="2:13">
      <c r="B10" t="s">
        <v>211</v>
      </c>
    </row>
    <row r="12" spans="2:13">
      <c r="B12" t="s">
        <v>198</v>
      </c>
      <c r="C12" t="s">
        <v>199</v>
      </c>
      <c r="D12" s="57" t="s">
        <v>165</v>
      </c>
      <c r="E12" s="57"/>
    </row>
    <row r="18" spans="2:11" ht="16">
      <c r="B18" s="60" t="s">
        <v>210</v>
      </c>
      <c r="C18" s="60"/>
      <c r="D18" s="60"/>
      <c r="E18" s="60"/>
      <c r="F18" s="60"/>
      <c r="G18" s="60"/>
      <c r="H18" s="60"/>
      <c r="I18" s="60"/>
      <c r="J18" s="60"/>
      <c r="K18" s="60"/>
    </row>
    <row r="19" spans="2:11" ht="16">
      <c r="B19" s="60" t="s">
        <v>93</v>
      </c>
      <c r="C19" s="60"/>
      <c r="D19" s="60"/>
      <c r="E19" s="60"/>
      <c r="F19" s="60"/>
      <c r="G19" s="60"/>
      <c r="H19" s="60"/>
    </row>
    <row r="20" spans="2:11" ht="16">
      <c r="B20" s="60" t="s">
        <v>236</v>
      </c>
      <c r="C20" s="60"/>
      <c r="D20" s="60"/>
      <c r="E20" s="60"/>
      <c r="F20" s="60"/>
      <c r="G20" s="60"/>
      <c r="H20" s="60"/>
      <c r="I20" s="60"/>
      <c r="J20" s="60"/>
      <c r="K20" s="60"/>
    </row>
    <row r="21" spans="2:11">
      <c r="B21" s="61" t="s">
        <v>123</v>
      </c>
      <c r="C21" s="61"/>
      <c r="D21" s="61"/>
      <c r="E21" s="61"/>
      <c r="F21" s="61"/>
      <c r="G21" s="61"/>
    </row>
    <row r="23" spans="2:11">
      <c r="B23" s="57" t="s">
        <v>36</v>
      </c>
      <c r="C23" s="57"/>
      <c r="D23" s="57"/>
      <c r="E23" s="57"/>
    </row>
    <row r="24" spans="2:11">
      <c r="B24" s="14"/>
    </row>
    <row r="25" spans="2:11">
      <c r="B25" s="57"/>
      <c r="C25" s="57"/>
    </row>
    <row r="28" spans="2:11" ht="18">
      <c r="B28" s="58" t="s">
        <v>96</v>
      </c>
      <c r="C28" s="58"/>
      <c r="D28" s="58"/>
      <c r="E28" s="58"/>
      <c r="F28" s="59"/>
      <c r="G28" s="59"/>
      <c r="H28" s="59"/>
      <c r="I28" s="59"/>
      <c r="J28" s="59"/>
      <c r="K28" s="59"/>
    </row>
    <row r="29" spans="2:11">
      <c r="B29" s="35"/>
    </row>
    <row r="30" spans="2:11">
      <c r="B30" s="56" t="s">
        <v>212</v>
      </c>
    </row>
    <row r="31" spans="2:11">
      <c r="B31" s="43"/>
    </row>
    <row r="33" spans="2:2" ht="16">
      <c r="B33" s="13"/>
    </row>
    <row r="34" spans="2:2">
      <c r="B34" s="17"/>
    </row>
  </sheetData>
  <mergeCells count="12">
    <mergeCell ref="B2:D2"/>
    <mergeCell ref="B4:M4"/>
    <mergeCell ref="B6:C6"/>
    <mergeCell ref="B8:D8"/>
    <mergeCell ref="D12:E12"/>
    <mergeCell ref="B25:C25"/>
    <mergeCell ref="B28:K28"/>
    <mergeCell ref="B18:K18"/>
    <mergeCell ref="B19:H19"/>
    <mergeCell ref="B20:K20"/>
    <mergeCell ref="B21:G21"/>
    <mergeCell ref="B23:E23"/>
  </mergeCells>
  <phoneticPr fontId="6" type="noConversion"/>
  <hyperlinks>
    <hyperlink ref="B8" r:id="rId1"/>
    <hyperlink ref="B21" r:id="rId2"/>
  </hyperlinks>
  <pageMargins left="0.75000000000000011" right="0.75000000000000011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2:Y57"/>
  <sheetViews>
    <sheetView showGridLines="0" tabSelected="1" zoomScale="125" workbookViewId="0">
      <selection activeCell="E50" sqref="E50"/>
    </sheetView>
  </sheetViews>
  <sheetFormatPr baseColWidth="10" defaultRowHeight="13"/>
  <cols>
    <col min="1" max="1" width="2.140625" customWidth="1"/>
    <col min="2" max="2" width="4" customWidth="1"/>
    <col min="3" max="3" width="6.85546875" bestFit="1" customWidth="1"/>
    <col min="4" max="4" width="5.140625" customWidth="1"/>
    <col min="5" max="5" width="15.140625" bestFit="1" customWidth="1"/>
    <col min="6" max="6" width="16.5703125" bestFit="1" customWidth="1"/>
    <col min="7" max="7" width="20.85546875" bestFit="1" customWidth="1"/>
    <col min="8" max="8" width="5.28515625" bestFit="1" customWidth="1"/>
    <col min="9" max="9" width="4.42578125" bestFit="1" customWidth="1"/>
    <col min="10" max="10" width="2.140625" bestFit="1" customWidth="1"/>
    <col min="11" max="11" width="2.7109375" bestFit="1" customWidth="1"/>
    <col min="12" max="12" width="2.140625" bestFit="1" customWidth="1"/>
    <col min="13" max="13" width="2.28515625" bestFit="1" customWidth="1"/>
    <col min="14" max="14" width="2.140625" bestFit="1" customWidth="1"/>
    <col min="15" max="15" width="2.7109375" style="35" bestFit="1" customWidth="1"/>
    <col min="16" max="16" width="2.140625" bestFit="1" customWidth="1"/>
    <col min="17" max="17" width="2.28515625" bestFit="1" customWidth="1"/>
    <col min="18" max="18" width="2.140625" bestFit="1" customWidth="1"/>
    <col min="19" max="19" width="2.7109375" bestFit="1" customWidth="1"/>
    <col min="20" max="20" width="3.5703125" bestFit="1" customWidth="1"/>
    <col min="21" max="21" width="4.85546875" bestFit="1" customWidth="1"/>
    <col min="22" max="22" width="7.7109375" bestFit="1" customWidth="1"/>
    <col min="23" max="23" width="4.85546875" style="35" bestFit="1" customWidth="1"/>
    <col min="24" max="24" width="4.5703125" bestFit="1" customWidth="1"/>
    <col min="25" max="25" width="7" customWidth="1"/>
  </cols>
  <sheetData>
    <row r="2" spans="2:25" ht="18">
      <c r="B2" s="11" t="s">
        <v>121</v>
      </c>
    </row>
    <row r="3" spans="2:25" ht="14" thickBot="1"/>
    <row r="4" spans="2:25" ht="14" thickBot="1">
      <c r="B4" s="67" t="s">
        <v>50</v>
      </c>
      <c r="C4" s="64" t="s">
        <v>50</v>
      </c>
      <c r="D4" s="64" t="s">
        <v>95</v>
      </c>
      <c r="E4" s="64" t="s">
        <v>51</v>
      </c>
      <c r="F4" s="64" t="s">
        <v>52</v>
      </c>
      <c r="G4" s="64" t="s">
        <v>213</v>
      </c>
      <c r="H4" s="64" t="s">
        <v>214</v>
      </c>
      <c r="I4" s="67" t="s">
        <v>120</v>
      </c>
      <c r="J4" s="65" t="s">
        <v>163</v>
      </c>
      <c r="K4" s="65"/>
      <c r="L4" s="65"/>
      <c r="M4" s="64" t="s">
        <v>107</v>
      </c>
      <c r="N4" s="64"/>
      <c r="O4" s="64"/>
      <c r="P4" s="64"/>
      <c r="Q4" s="65" t="s">
        <v>108</v>
      </c>
      <c r="R4" s="65"/>
      <c r="S4" s="65"/>
      <c r="T4" s="69" t="s">
        <v>106</v>
      </c>
      <c r="U4" s="64" t="s">
        <v>215</v>
      </c>
      <c r="V4" s="64" t="s">
        <v>216</v>
      </c>
      <c r="W4" s="62" t="s">
        <v>17</v>
      </c>
      <c r="X4" s="62" t="s">
        <v>19</v>
      </c>
    </row>
    <row r="5" spans="2:25">
      <c r="B5" s="68"/>
      <c r="C5" s="66"/>
      <c r="D5" s="66"/>
      <c r="E5" s="66"/>
      <c r="F5" s="66"/>
      <c r="G5" s="66"/>
      <c r="H5" s="66"/>
      <c r="I5" s="68"/>
      <c r="J5" s="16" t="s">
        <v>15</v>
      </c>
      <c r="K5" s="16" t="s">
        <v>16</v>
      </c>
      <c r="L5" s="16" t="s">
        <v>104</v>
      </c>
      <c r="M5" s="36" t="s">
        <v>5</v>
      </c>
      <c r="N5" s="16" t="s">
        <v>105</v>
      </c>
      <c r="O5" s="36" t="s">
        <v>86</v>
      </c>
      <c r="P5" s="36" t="s">
        <v>4</v>
      </c>
      <c r="Q5" s="36" t="s">
        <v>5</v>
      </c>
      <c r="R5" s="16" t="s">
        <v>105</v>
      </c>
      <c r="S5" s="36" t="s">
        <v>256</v>
      </c>
      <c r="T5" s="68"/>
      <c r="U5" s="63"/>
      <c r="V5" s="63"/>
      <c r="W5" s="63"/>
      <c r="X5" s="63" t="s">
        <v>68</v>
      </c>
      <c r="Y5" s="15"/>
    </row>
    <row r="6" spans="2:25">
      <c r="B6" s="1">
        <v>1</v>
      </c>
      <c r="C6" s="1" t="str">
        <f t="shared" ref="C6:C46" si="0">ROMAN(B6)</f>
        <v>I</v>
      </c>
      <c r="D6" s="1">
        <v>1</v>
      </c>
      <c r="E6" s="1" t="s">
        <v>219</v>
      </c>
      <c r="F6" s="6" t="s">
        <v>218</v>
      </c>
      <c r="G6" s="1" t="s">
        <v>220</v>
      </c>
      <c r="H6" s="1" t="s">
        <v>221</v>
      </c>
      <c r="I6" s="1">
        <v>16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>
        <v>0</v>
      </c>
      <c r="V6" s="1"/>
      <c r="W6" s="1"/>
      <c r="X6" s="1">
        <v>350</v>
      </c>
    </row>
    <row r="7" spans="2:25">
      <c r="B7" s="1">
        <v>2</v>
      </c>
      <c r="C7" s="1" t="str">
        <f t="shared" si="0"/>
        <v>II</v>
      </c>
      <c r="D7" s="1">
        <v>1</v>
      </c>
      <c r="E7" s="1" t="s">
        <v>171</v>
      </c>
      <c r="F7" s="6" t="s">
        <v>218</v>
      </c>
      <c r="G7" s="1" t="s">
        <v>172</v>
      </c>
      <c r="H7" s="1" t="s">
        <v>221</v>
      </c>
      <c r="I7" s="1">
        <v>15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>
        <v>0</v>
      </c>
      <c r="V7" s="1"/>
      <c r="W7" s="1"/>
      <c r="X7" s="1">
        <v>400</v>
      </c>
    </row>
    <row r="8" spans="2:25">
      <c r="B8" s="1">
        <v>3</v>
      </c>
      <c r="C8" s="1" t="str">
        <f t="shared" si="0"/>
        <v>III</v>
      </c>
      <c r="D8" s="1">
        <v>1</v>
      </c>
      <c r="E8" s="1" t="s">
        <v>173</v>
      </c>
      <c r="F8" s="6" t="s">
        <v>218</v>
      </c>
      <c r="G8" s="1" t="s">
        <v>174</v>
      </c>
      <c r="H8" s="1" t="s">
        <v>175</v>
      </c>
      <c r="I8" s="1">
        <v>13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>
        <v>0</v>
      </c>
      <c r="V8" s="1"/>
      <c r="W8" s="1"/>
      <c r="X8" s="1">
        <v>400</v>
      </c>
    </row>
    <row r="9" spans="2:25">
      <c r="B9" s="1">
        <v>4</v>
      </c>
      <c r="C9" s="1" t="str">
        <f t="shared" si="0"/>
        <v>IV</v>
      </c>
      <c r="D9" s="1">
        <v>1</v>
      </c>
      <c r="E9" s="1" t="s">
        <v>176</v>
      </c>
      <c r="F9" s="6" t="s">
        <v>218</v>
      </c>
      <c r="G9" s="1" t="s">
        <v>224</v>
      </c>
      <c r="H9" s="1" t="s">
        <v>175</v>
      </c>
      <c r="I9" s="1">
        <v>12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>
        <v>0</v>
      </c>
      <c r="V9" s="1"/>
      <c r="W9" s="1"/>
      <c r="X9" s="1">
        <v>300</v>
      </c>
    </row>
    <row r="10" spans="2:25">
      <c r="B10" s="1">
        <v>5</v>
      </c>
      <c r="C10" s="1" t="str">
        <f t="shared" si="0"/>
        <v>V</v>
      </c>
      <c r="D10" s="1">
        <v>1</v>
      </c>
      <c r="E10" s="1" t="s">
        <v>225</v>
      </c>
      <c r="F10" s="6" t="s">
        <v>218</v>
      </c>
      <c r="G10" s="1" t="s">
        <v>65</v>
      </c>
      <c r="H10" s="1" t="s">
        <v>226</v>
      </c>
      <c r="I10" s="1">
        <v>14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>
        <v>0</v>
      </c>
      <c r="V10" s="1"/>
      <c r="W10" s="1"/>
      <c r="X10" s="1">
        <v>400</v>
      </c>
    </row>
    <row r="11" spans="2:25">
      <c r="B11" s="1">
        <v>6</v>
      </c>
      <c r="C11" s="1" t="str">
        <f t="shared" si="0"/>
        <v>VI</v>
      </c>
      <c r="D11" s="1">
        <v>1</v>
      </c>
      <c r="E11" s="1" t="s">
        <v>227</v>
      </c>
      <c r="F11" s="6" t="s">
        <v>218</v>
      </c>
      <c r="G11" s="1" t="s">
        <v>228</v>
      </c>
      <c r="H11" s="1" t="s">
        <v>229</v>
      </c>
      <c r="I11" s="1">
        <v>15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>
        <v>0</v>
      </c>
      <c r="V11" s="1"/>
      <c r="W11" s="1"/>
      <c r="X11" s="1">
        <v>400</v>
      </c>
    </row>
    <row r="12" spans="2:25">
      <c r="B12" s="1">
        <v>7</v>
      </c>
      <c r="C12" s="1" t="str">
        <f t="shared" si="0"/>
        <v>VII</v>
      </c>
      <c r="D12" s="1">
        <v>1</v>
      </c>
      <c r="E12" s="1" t="s">
        <v>231</v>
      </c>
      <c r="F12" s="2" t="s">
        <v>230</v>
      </c>
      <c r="G12" s="1" t="s">
        <v>220</v>
      </c>
      <c r="H12" s="1" t="s">
        <v>221</v>
      </c>
      <c r="I12" s="1">
        <v>14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>
        <v>0</v>
      </c>
      <c r="V12" s="1"/>
      <c r="W12" s="1"/>
      <c r="X12" s="1">
        <v>400</v>
      </c>
    </row>
    <row r="13" spans="2:25">
      <c r="B13" s="1">
        <v>8</v>
      </c>
      <c r="C13" s="1" t="str">
        <f t="shared" si="0"/>
        <v>VIII</v>
      </c>
      <c r="D13" s="1">
        <v>1</v>
      </c>
      <c r="E13" s="1" t="s">
        <v>232</v>
      </c>
      <c r="F13" s="2" t="s">
        <v>230</v>
      </c>
      <c r="G13" s="1" t="s">
        <v>220</v>
      </c>
      <c r="H13" s="1" t="s">
        <v>221</v>
      </c>
      <c r="I13" s="1">
        <v>12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>
        <v>0</v>
      </c>
      <c r="V13" s="1"/>
      <c r="W13" s="1"/>
      <c r="X13" s="1">
        <v>350</v>
      </c>
    </row>
    <row r="14" spans="2:25">
      <c r="B14" s="1">
        <v>9</v>
      </c>
      <c r="C14" s="1" t="str">
        <f t="shared" si="0"/>
        <v>IX</v>
      </c>
      <c r="D14" s="1">
        <v>1</v>
      </c>
      <c r="E14" s="1" t="s">
        <v>233</v>
      </c>
      <c r="F14" s="2" t="s">
        <v>230</v>
      </c>
      <c r="G14" s="1" t="s">
        <v>234</v>
      </c>
      <c r="H14" s="1" t="s">
        <v>221</v>
      </c>
      <c r="I14" s="1">
        <v>13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>
        <v>0</v>
      </c>
      <c r="V14" s="1"/>
      <c r="W14" s="1"/>
      <c r="X14" s="1">
        <v>350</v>
      </c>
    </row>
    <row r="15" spans="2:25">
      <c r="B15" s="1">
        <v>10</v>
      </c>
      <c r="C15" s="1" t="str">
        <f t="shared" si="0"/>
        <v>X</v>
      </c>
      <c r="D15" s="1">
        <v>1</v>
      </c>
      <c r="E15" s="1" t="s">
        <v>235</v>
      </c>
      <c r="F15" s="2" t="s">
        <v>230</v>
      </c>
      <c r="G15" s="1" t="s">
        <v>234</v>
      </c>
      <c r="H15" s="1" t="s">
        <v>221</v>
      </c>
      <c r="I15" s="1">
        <v>13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>
        <v>0</v>
      </c>
      <c r="V15" s="1"/>
      <c r="W15" s="1"/>
      <c r="X15" s="1">
        <v>400</v>
      </c>
    </row>
    <row r="16" spans="2:25">
      <c r="B16" s="1">
        <v>11</v>
      </c>
      <c r="C16" s="1" t="str">
        <f t="shared" si="0"/>
        <v>XI</v>
      </c>
      <c r="D16" s="1">
        <v>1</v>
      </c>
      <c r="E16" s="1" t="s">
        <v>74</v>
      </c>
      <c r="F16" s="2" t="s">
        <v>230</v>
      </c>
      <c r="G16" s="1" t="s">
        <v>228</v>
      </c>
      <c r="H16" s="1" t="s">
        <v>229</v>
      </c>
      <c r="I16" s="1">
        <v>14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>
        <v>0</v>
      </c>
      <c r="V16" s="1"/>
      <c r="W16" s="1"/>
      <c r="X16" s="1">
        <v>400</v>
      </c>
    </row>
    <row r="17" spans="2:25">
      <c r="B17" s="1">
        <v>12</v>
      </c>
      <c r="C17" s="1" t="str">
        <f t="shared" si="0"/>
        <v>XII</v>
      </c>
      <c r="D17" s="1">
        <v>1</v>
      </c>
      <c r="E17" s="1" t="s">
        <v>75</v>
      </c>
      <c r="F17" s="2" t="s">
        <v>230</v>
      </c>
      <c r="G17" s="1" t="s">
        <v>174</v>
      </c>
      <c r="H17" s="1" t="s">
        <v>175</v>
      </c>
      <c r="I17" s="1">
        <v>14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>
        <v>0</v>
      </c>
      <c r="V17" s="1"/>
      <c r="W17" s="1"/>
      <c r="X17" s="1">
        <v>450</v>
      </c>
      <c r="Y17" s="15"/>
    </row>
    <row r="18" spans="2:25">
      <c r="B18" s="1">
        <v>13</v>
      </c>
      <c r="C18" s="1" t="str">
        <f t="shared" si="0"/>
        <v>XIII</v>
      </c>
      <c r="D18" s="1">
        <v>1</v>
      </c>
      <c r="E18" s="1" t="s">
        <v>77</v>
      </c>
      <c r="F18" s="7" t="s">
        <v>76</v>
      </c>
      <c r="G18" s="1" t="s">
        <v>78</v>
      </c>
      <c r="H18" s="1" t="s">
        <v>221</v>
      </c>
      <c r="I18" s="1">
        <v>13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>
        <v>0</v>
      </c>
      <c r="V18" s="1"/>
      <c r="W18" s="1"/>
      <c r="X18" s="1">
        <v>350</v>
      </c>
    </row>
    <row r="19" spans="2:25">
      <c r="B19" s="1">
        <v>14</v>
      </c>
      <c r="C19" s="1" t="str">
        <f t="shared" si="0"/>
        <v>XIV</v>
      </c>
      <c r="D19" s="1">
        <v>1</v>
      </c>
      <c r="E19" s="1" t="s">
        <v>124</v>
      </c>
      <c r="F19" s="7" t="s">
        <v>76</v>
      </c>
      <c r="G19" s="1" t="s">
        <v>190</v>
      </c>
      <c r="H19" s="1" t="s">
        <v>221</v>
      </c>
      <c r="I19" s="1">
        <v>13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>
        <v>0</v>
      </c>
      <c r="V19" s="1"/>
      <c r="W19" s="1"/>
      <c r="X19" s="1">
        <v>400</v>
      </c>
    </row>
    <row r="20" spans="2:25">
      <c r="B20" s="52">
        <v>15</v>
      </c>
      <c r="C20" s="52" t="str">
        <f t="shared" si="0"/>
        <v>XV</v>
      </c>
      <c r="D20" s="52">
        <v>1</v>
      </c>
      <c r="E20" s="52" t="s">
        <v>191</v>
      </c>
      <c r="F20" s="53" t="s">
        <v>76</v>
      </c>
      <c r="G20" s="52" t="s">
        <v>192</v>
      </c>
      <c r="H20" s="52" t="s">
        <v>175</v>
      </c>
      <c r="I20" s="52">
        <v>13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1">
        <v>0</v>
      </c>
      <c r="V20" s="52"/>
      <c r="W20" s="52"/>
      <c r="X20" s="52">
        <v>300</v>
      </c>
    </row>
    <row r="21" spans="2:25">
      <c r="B21" s="1">
        <v>16</v>
      </c>
      <c r="C21" s="1" t="str">
        <f t="shared" si="0"/>
        <v>XVI</v>
      </c>
      <c r="D21" s="1">
        <v>1</v>
      </c>
      <c r="E21" s="1" t="s">
        <v>193</v>
      </c>
      <c r="F21" s="7" t="s">
        <v>76</v>
      </c>
      <c r="G21" s="1" t="s">
        <v>224</v>
      </c>
      <c r="H21" s="1" t="s">
        <v>175</v>
      </c>
      <c r="I21" s="1">
        <v>13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>
        <v>0</v>
      </c>
      <c r="V21" s="1"/>
      <c r="W21" s="1"/>
      <c r="X21" s="1">
        <v>400</v>
      </c>
    </row>
    <row r="22" spans="2:25">
      <c r="B22" s="1">
        <v>17</v>
      </c>
      <c r="C22" s="1" t="str">
        <f t="shared" si="0"/>
        <v>XVII</v>
      </c>
      <c r="D22" s="1">
        <v>1</v>
      </c>
      <c r="E22" s="1" t="s">
        <v>194</v>
      </c>
      <c r="F22" s="7" t="s">
        <v>76</v>
      </c>
      <c r="G22" s="1" t="s">
        <v>195</v>
      </c>
      <c r="H22" s="1" t="s">
        <v>229</v>
      </c>
      <c r="I22" s="1">
        <v>14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>
        <v>0</v>
      </c>
      <c r="V22" s="1"/>
      <c r="W22" s="1"/>
      <c r="X22" s="1">
        <v>450</v>
      </c>
    </row>
    <row r="23" spans="2:25">
      <c r="B23" s="1">
        <v>18</v>
      </c>
      <c r="C23" s="1" t="str">
        <f t="shared" si="0"/>
        <v>XVIII</v>
      </c>
      <c r="D23" s="1">
        <v>1</v>
      </c>
      <c r="E23" s="1" t="s">
        <v>196</v>
      </c>
      <c r="F23" s="7" t="s">
        <v>76</v>
      </c>
      <c r="G23" s="1" t="s">
        <v>54</v>
      </c>
      <c r="H23" s="1" t="s">
        <v>55</v>
      </c>
      <c r="I23" s="1">
        <v>14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>
        <v>0</v>
      </c>
      <c r="V23" s="1"/>
      <c r="W23" s="1"/>
      <c r="X23" s="1">
        <v>400</v>
      </c>
      <c r="Y23" s="15"/>
    </row>
    <row r="24" spans="2:25">
      <c r="B24" s="1">
        <v>24</v>
      </c>
      <c r="C24" s="1" t="str">
        <f t="shared" si="0"/>
        <v>XXIV</v>
      </c>
      <c r="D24" s="1">
        <v>1</v>
      </c>
      <c r="E24" s="1" t="s">
        <v>188</v>
      </c>
      <c r="F24" s="8" t="s">
        <v>237</v>
      </c>
      <c r="G24" s="1" t="s">
        <v>189</v>
      </c>
      <c r="H24" s="1" t="s">
        <v>221</v>
      </c>
      <c r="I24" s="1">
        <v>15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>
        <v>0</v>
      </c>
      <c r="V24" s="1"/>
      <c r="W24" s="1"/>
      <c r="X24" s="1">
        <v>400</v>
      </c>
    </row>
    <row r="25" spans="2:25">
      <c r="B25" s="1">
        <v>25</v>
      </c>
      <c r="C25" s="1" t="str">
        <f t="shared" si="0"/>
        <v>XXV</v>
      </c>
      <c r="D25" s="1">
        <v>1</v>
      </c>
      <c r="E25" s="1" t="s">
        <v>25</v>
      </c>
      <c r="F25" s="8" t="s">
        <v>237</v>
      </c>
      <c r="G25" s="1" t="s">
        <v>26</v>
      </c>
      <c r="H25" s="1" t="s">
        <v>27</v>
      </c>
      <c r="I25" s="1">
        <v>14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>
        <v>0</v>
      </c>
      <c r="V25" s="1"/>
      <c r="W25" s="1"/>
      <c r="X25" s="1">
        <v>400</v>
      </c>
    </row>
    <row r="26" spans="2:25">
      <c r="B26" s="1">
        <v>26</v>
      </c>
      <c r="C26" s="1" t="str">
        <f t="shared" si="0"/>
        <v>XXVI</v>
      </c>
      <c r="D26" s="1">
        <v>1</v>
      </c>
      <c r="E26" s="1" t="s">
        <v>28</v>
      </c>
      <c r="F26" s="8" t="s">
        <v>237</v>
      </c>
      <c r="G26" s="1" t="s">
        <v>66</v>
      </c>
      <c r="H26" s="1" t="s">
        <v>67</v>
      </c>
      <c r="I26" s="1">
        <v>14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>
        <v>0</v>
      </c>
      <c r="V26" s="1"/>
      <c r="W26" s="1"/>
      <c r="X26" s="1">
        <v>400</v>
      </c>
    </row>
    <row r="27" spans="2:25">
      <c r="B27" s="1">
        <v>27</v>
      </c>
      <c r="C27" s="1" t="str">
        <f t="shared" si="0"/>
        <v>XXVII</v>
      </c>
      <c r="D27" s="1">
        <v>1</v>
      </c>
      <c r="E27" s="1" t="s">
        <v>30</v>
      </c>
      <c r="F27" s="8" t="s">
        <v>237</v>
      </c>
      <c r="G27" s="1" t="s">
        <v>234</v>
      </c>
      <c r="H27" s="1" t="s">
        <v>221</v>
      </c>
      <c r="I27" s="1">
        <v>14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>
        <v>0</v>
      </c>
      <c r="V27" s="1"/>
      <c r="W27" s="1"/>
      <c r="X27" s="1">
        <v>400</v>
      </c>
    </row>
    <row r="28" spans="2:25">
      <c r="B28" s="1">
        <v>28</v>
      </c>
      <c r="C28" s="1" t="str">
        <f t="shared" si="0"/>
        <v>XXVIII</v>
      </c>
      <c r="D28" s="1">
        <v>1</v>
      </c>
      <c r="E28" s="1" t="s">
        <v>31</v>
      </c>
      <c r="F28" s="8" t="s">
        <v>237</v>
      </c>
      <c r="G28" s="1" t="s">
        <v>78</v>
      </c>
      <c r="H28" s="1" t="s">
        <v>32</v>
      </c>
      <c r="I28" s="1">
        <v>14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>
        <v>0</v>
      </c>
      <c r="V28" s="1"/>
      <c r="W28" s="1"/>
      <c r="X28" s="1">
        <v>400</v>
      </c>
      <c r="Y28" s="15"/>
    </row>
    <row r="29" spans="2:25">
      <c r="B29" s="1">
        <v>29</v>
      </c>
      <c r="C29" s="1" t="str">
        <f t="shared" si="0"/>
        <v>XXIX</v>
      </c>
      <c r="D29" s="1">
        <v>1</v>
      </c>
      <c r="E29" s="1" t="s">
        <v>33</v>
      </c>
      <c r="F29" s="8" t="s">
        <v>237</v>
      </c>
      <c r="G29" s="1" t="s">
        <v>174</v>
      </c>
      <c r="H29" s="1" t="s">
        <v>175</v>
      </c>
      <c r="I29" s="1">
        <v>14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>
        <v>0</v>
      </c>
      <c r="V29" s="1"/>
      <c r="W29" s="1"/>
      <c r="X29" s="1">
        <v>400</v>
      </c>
    </row>
    <row r="30" spans="2:25">
      <c r="B30" s="1">
        <v>30</v>
      </c>
      <c r="C30" s="1" t="str">
        <f t="shared" si="0"/>
        <v>XXX</v>
      </c>
      <c r="D30" s="1">
        <v>1</v>
      </c>
      <c r="E30" s="1" t="s">
        <v>34</v>
      </c>
      <c r="F30" s="9" t="s">
        <v>49</v>
      </c>
      <c r="G30" s="1" t="s">
        <v>195</v>
      </c>
      <c r="H30" s="1" t="s">
        <v>73</v>
      </c>
      <c r="I30" s="1">
        <v>13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>
        <v>0</v>
      </c>
      <c r="V30" s="1"/>
      <c r="W30" s="1"/>
      <c r="X30" s="1">
        <v>350</v>
      </c>
    </row>
    <row r="31" spans="2:25">
      <c r="B31" s="1">
        <v>31</v>
      </c>
      <c r="C31" s="1" t="str">
        <f t="shared" si="0"/>
        <v>XXXI</v>
      </c>
      <c r="D31" s="1">
        <v>1</v>
      </c>
      <c r="E31" s="1" t="s">
        <v>35</v>
      </c>
      <c r="F31" s="9" t="s">
        <v>49</v>
      </c>
      <c r="G31" s="1" t="s">
        <v>234</v>
      </c>
      <c r="H31" s="1" t="s">
        <v>221</v>
      </c>
      <c r="I31" s="1">
        <v>15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>
        <v>0</v>
      </c>
      <c r="V31" s="1"/>
      <c r="W31" s="1"/>
      <c r="X31" s="1">
        <v>350</v>
      </c>
    </row>
    <row r="32" spans="2:25">
      <c r="B32" s="1">
        <v>32</v>
      </c>
      <c r="C32" s="1" t="str">
        <f t="shared" si="0"/>
        <v>XXXII</v>
      </c>
      <c r="D32" s="1">
        <v>1</v>
      </c>
      <c r="E32" s="1" t="s">
        <v>222</v>
      </c>
      <c r="F32" s="9" t="s">
        <v>49</v>
      </c>
      <c r="G32" s="1" t="s">
        <v>220</v>
      </c>
      <c r="H32" s="1" t="s">
        <v>221</v>
      </c>
      <c r="I32" s="1">
        <v>14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>
        <v>0</v>
      </c>
      <c r="V32" s="1"/>
      <c r="W32" s="1"/>
      <c r="X32" s="1">
        <v>400</v>
      </c>
    </row>
    <row r="33" spans="2:25">
      <c r="B33" s="1">
        <v>33</v>
      </c>
      <c r="C33" s="1" t="str">
        <f t="shared" si="0"/>
        <v>XXXIII</v>
      </c>
      <c r="D33" s="1">
        <v>1</v>
      </c>
      <c r="E33" s="1" t="s">
        <v>38</v>
      </c>
      <c r="F33" s="9" t="s">
        <v>49</v>
      </c>
      <c r="G33" s="1" t="s">
        <v>45</v>
      </c>
      <c r="H33" s="1" t="s">
        <v>46</v>
      </c>
      <c r="I33" s="1">
        <v>13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>
        <v>0</v>
      </c>
      <c r="V33" s="1"/>
      <c r="W33" s="1"/>
      <c r="X33" s="1">
        <v>400</v>
      </c>
    </row>
    <row r="34" spans="2:25">
      <c r="B34" s="1">
        <v>34</v>
      </c>
      <c r="C34" s="1" t="str">
        <f t="shared" si="0"/>
        <v>XXXIV</v>
      </c>
      <c r="D34" s="1">
        <v>1</v>
      </c>
      <c r="E34" s="1" t="s">
        <v>47</v>
      </c>
      <c r="F34" s="9" t="s">
        <v>49</v>
      </c>
      <c r="G34" s="1" t="s">
        <v>174</v>
      </c>
      <c r="H34" s="1" t="s">
        <v>175</v>
      </c>
      <c r="I34" s="1">
        <v>14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>
        <v>0</v>
      </c>
      <c r="V34" s="1"/>
      <c r="W34" s="1"/>
      <c r="X34" s="1">
        <v>300</v>
      </c>
      <c r="Y34" s="15"/>
    </row>
    <row r="35" spans="2:25">
      <c r="B35" s="1">
        <v>35</v>
      </c>
      <c r="C35" s="1" t="str">
        <f t="shared" si="0"/>
        <v>XXXV</v>
      </c>
      <c r="D35" s="1">
        <v>1</v>
      </c>
      <c r="E35" s="1" t="s">
        <v>48</v>
      </c>
      <c r="F35" s="9" t="s">
        <v>49</v>
      </c>
      <c r="G35" s="1" t="s">
        <v>172</v>
      </c>
      <c r="H35" s="1" t="s">
        <v>221</v>
      </c>
      <c r="I35" s="1">
        <v>15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>
        <v>0</v>
      </c>
      <c r="V35" s="1"/>
      <c r="W35" s="1"/>
      <c r="X35" s="1">
        <v>400</v>
      </c>
    </row>
    <row r="36" spans="2:25">
      <c r="B36" s="1">
        <v>36</v>
      </c>
      <c r="C36" s="1" t="str">
        <f t="shared" si="0"/>
        <v>XXXVI</v>
      </c>
      <c r="D36" s="1">
        <v>1</v>
      </c>
      <c r="E36" s="4" t="s">
        <v>111</v>
      </c>
      <c r="F36" s="10" t="s">
        <v>217</v>
      </c>
      <c r="G36" s="4" t="s">
        <v>164</v>
      </c>
      <c r="H36" s="4" t="s">
        <v>29</v>
      </c>
      <c r="I36" s="4">
        <v>12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1">
        <v>0</v>
      </c>
      <c r="V36" s="4"/>
      <c r="W36" s="4"/>
      <c r="X36" s="4">
        <v>300</v>
      </c>
    </row>
    <row r="37" spans="2:25">
      <c r="B37" s="1">
        <v>37</v>
      </c>
      <c r="C37" s="1" t="str">
        <f t="shared" si="0"/>
        <v>XXXVII</v>
      </c>
      <c r="D37" s="1">
        <v>1</v>
      </c>
      <c r="E37" s="4" t="s">
        <v>112</v>
      </c>
      <c r="F37" s="10" t="s">
        <v>217</v>
      </c>
      <c r="G37" s="4" t="s">
        <v>220</v>
      </c>
      <c r="H37" s="4" t="s">
        <v>221</v>
      </c>
      <c r="I37" s="4">
        <v>15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1">
        <v>0</v>
      </c>
      <c r="V37" s="4"/>
      <c r="W37" s="4"/>
      <c r="X37" s="4">
        <v>350</v>
      </c>
    </row>
    <row r="38" spans="2:25">
      <c r="B38" s="1">
        <v>38</v>
      </c>
      <c r="C38" s="1" t="str">
        <f t="shared" si="0"/>
        <v>XXXVIII</v>
      </c>
      <c r="D38" s="1">
        <v>1</v>
      </c>
      <c r="E38" s="4" t="s">
        <v>113</v>
      </c>
      <c r="F38" s="10" t="s">
        <v>217</v>
      </c>
      <c r="G38" s="1" t="s">
        <v>172</v>
      </c>
      <c r="H38" s="4" t="s">
        <v>32</v>
      </c>
      <c r="I38" s="4">
        <v>14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1">
        <v>0</v>
      </c>
      <c r="V38" s="4"/>
      <c r="W38" s="4"/>
      <c r="X38" s="4">
        <v>200</v>
      </c>
    </row>
    <row r="39" spans="2:25">
      <c r="B39" s="1">
        <v>39</v>
      </c>
      <c r="C39" s="1" t="str">
        <f t="shared" si="0"/>
        <v>XXXIX</v>
      </c>
      <c r="D39" s="1">
        <v>1</v>
      </c>
      <c r="E39" s="4" t="s">
        <v>114</v>
      </c>
      <c r="F39" s="10" t="s">
        <v>217</v>
      </c>
      <c r="G39" s="4" t="s">
        <v>115</v>
      </c>
      <c r="H39" s="4" t="s">
        <v>32</v>
      </c>
      <c r="I39" s="4">
        <v>14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1">
        <v>0</v>
      </c>
      <c r="V39" s="4"/>
      <c r="W39" s="4"/>
      <c r="X39" s="4">
        <v>400</v>
      </c>
    </row>
    <row r="40" spans="2:25">
      <c r="B40" s="1">
        <v>40</v>
      </c>
      <c r="C40" s="1" t="str">
        <f t="shared" si="0"/>
        <v>XL</v>
      </c>
      <c r="D40" s="1">
        <v>1</v>
      </c>
      <c r="E40" s="4" t="s">
        <v>116</v>
      </c>
      <c r="F40" s="10" t="s">
        <v>217</v>
      </c>
      <c r="G40" s="4" t="s">
        <v>117</v>
      </c>
      <c r="H40" s="4" t="s">
        <v>229</v>
      </c>
      <c r="I40" s="4">
        <v>14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1">
        <v>0</v>
      </c>
      <c r="V40" s="4"/>
      <c r="W40" s="4"/>
      <c r="X40" s="4">
        <v>300</v>
      </c>
      <c r="Y40" s="15"/>
    </row>
    <row r="41" spans="2:25">
      <c r="B41" s="1">
        <v>41</v>
      </c>
      <c r="C41" s="1" t="str">
        <f t="shared" si="0"/>
        <v>XLI</v>
      </c>
      <c r="D41" s="1">
        <v>1</v>
      </c>
      <c r="E41" s="4" t="s">
        <v>119</v>
      </c>
      <c r="F41" s="10" t="s">
        <v>217</v>
      </c>
      <c r="G41" s="4" t="s">
        <v>174</v>
      </c>
      <c r="H41" s="4" t="s">
        <v>46</v>
      </c>
      <c r="I41" s="4">
        <v>12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1">
        <v>0</v>
      </c>
      <c r="V41" s="4"/>
      <c r="W41" s="4"/>
      <c r="X41" s="4">
        <v>200</v>
      </c>
    </row>
    <row r="42" spans="2:25" s="54" customFormat="1">
      <c r="B42" s="1">
        <v>42</v>
      </c>
      <c r="C42" s="1" t="str">
        <f t="shared" si="0"/>
        <v>XLII</v>
      </c>
      <c r="D42" s="1">
        <v>1</v>
      </c>
      <c r="E42" s="4" t="s">
        <v>242</v>
      </c>
      <c r="F42" s="55" t="s">
        <v>239</v>
      </c>
      <c r="G42" s="4" t="s">
        <v>243</v>
      </c>
      <c r="H42" s="4" t="s">
        <v>248</v>
      </c>
      <c r="I42" s="4">
        <v>11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1">
        <v>0</v>
      </c>
      <c r="V42" s="4"/>
      <c r="W42" s="4"/>
      <c r="X42" s="4">
        <v>450</v>
      </c>
    </row>
    <row r="43" spans="2:25">
      <c r="B43" s="1">
        <v>43</v>
      </c>
      <c r="C43" s="1" t="str">
        <f t="shared" si="0"/>
        <v>XLIII</v>
      </c>
      <c r="D43" s="1">
        <v>1</v>
      </c>
      <c r="E43" s="4" t="s">
        <v>252</v>
      </c>
      <c r="F43" s="55" t="s">
        <v>239</v>
      </c>
      <c r="G43" s="4" t="s">
        <v>244</v>
      </c>
      <c r="H43" s="4" t="s">
        <v>249</v>
      </c>
      <c r="I43" s="4">
        <v>12</v>
      </c>
      <c r="J43" s="4"/>
      <c r="K43" s="1"/>
      <c r="L43" s="1"/>
      <c r="M43" s="1"/>
      <c r="N43" s="1"/>
      <c r="O43" s="1"/>
      <c r="P43" s="1"/>
      <c r="Q43" s="1"/>
      <c r="R43" s="1"/>
      <c r="S43" s="1"/>
      <c r="T43" s="1"/>
      <c r="U43" s="1">
        <v>0</v>
      </c>
      <c r="V43" s="4"/>
      <c r="W43" s="4"/>
      <c r="X43" s="4">
        <v>400</v>
      </c>
    </row>
    <row r="44" spans="2:25">
      <c r="B44" s="1">
        <v>44</v>
      </c>
      <c r="C44" s="1" t="str">
        <f t="shared" si="0"/>
        <v>XLIV</v>
      </c>
      <c r="D44" s="1">
        <v>1</v>
      </c>
      <c r="E44" s="4" t="s">
        <v>253</v>
      </c>
      <c r="F44" s="55" t="s">
        <v>239</v>
      </c>
      <c r="G44" s="4" t="s">
        <v>245</v>
      </c>
      <c r="H44" s="4" t="s">
        <v>250</v>
      </c>
      <c r="I44" s="4">
        <v>16</v>
      </c>
      <c r="J44" s="4"/>
      <c r="K44" s="1"/>
      <c r="L44" s="1"/>
      <c r="M44" s="1"/>
      <c r="N44" s="1"/>
      <c r="O44" s="1"/>
      <c r="P44" s="1"/>
      <c r="Q44" s="1"/>
      <c r="R44" s="1"/>
      <c r="S44" s="1"/>
      <c r="T44" s="1"/>
      <c r="U44" s="1">
        <v>0</v>
      </c>
      <c r="V44" s="4"/>
      <c r="W44" s="4"/>
      <c r="X44" s="4">
        <v>300</v>
      </c>
    </row>
    <row r="45" spans="2:25">
      <c r="B45" s="1">
        <v>45</v>
      </c>
      <c r="C45" s="1" t="str">
        <f t="shared" si="0"/>
        <v>XLV</v>
      </c>
      <c r="D45" s="1">
        <v>1</v>
      </c>
      <c r="E45" s="4" t="s">
        <v>254</v>
      </c>
      <c r="F45" s="55" t="s">
        <v>239</v>
      </c>
      <c r="G45" s="4" t="s">
        <v>246</v>
      </c>
      <c r="H45" s="4" t="s">
        <v>251</v>
      </c>
      <c r="I45" s="4">
        <v>15</v>
      </c>
      <c r="J45" s="4"/>
      <c r="K45" s="1"/>
      <c r="L45" s="1"/>
      <c r="M45" s="1"/>
      <c r="N45" s="1"/>
      <c r="O45" s="1"/>
      <c r="P45" s="1"/>
      <c r="Q45" s="1"/>
      <c r="R45" s="1"/>
      <c r="S45" s="1"/>
      <c r="T45" s="1"/>
      <c r="U45" s="1">
        <v>0</v>
      </c>
      <c r="V45" s="4"/>
      <c r="W45" s="4"/>
      <c r="X45" s="4">
        <v>350</v>
      </c>
    </row>
    <row r="46" spans="2:25">
      <c r="B46" s="1">
        <v>46</v>
      </c>
      <c r="C46" s="1" t="str">
        <f t="shared" si="0"/>
        <v>XLVI</v>
      </c>
      <c r="D46" s="1">
        <v>1</v>
      </c>
      <c r="E46" s="4" t="s">
        <v>255</v>
      </c>
      <c r="F46" s="55" t="s">
        <v>239</v>
      </c>
      <c r="G46" s="4" t="s">
        <v>247</v>
      </c>
      <c r="H46" s="4" t="s">
        <v>251</v>
      </c>
      <c r="I46" s="4">
        <v>16</v>
      </c>
      <c r="J46" s="4"/>
      <c r="K46" s="1"/>
      <c r="L46" s="1"/>
      <c r="M46" s="1"/>
      <c r="N46" s="1"/>
      <c r="O46" s="1"/>
      <c r="P46" s="1"/>
      <c r="Q46" s="1"/>
      <c r="R46" s="1"/>
      <c r="S46" s="1"/>
      <c r="T46" s="1"/>
      <c r="U46" s="1">
        <v>0</v>
      </c>
      <c r="V46" s="4"/>
      <c r="W46" s="4"/>
      <c r="X46" s="38">
        <v>400</v>
      </c>
    </row>
    <row r="47" spans="2:25" s="22" customFormat="1">
      <c r="B47" s="1"/>
      <c r="C47" s="1"/>
      <c r="D47"/>
      <c r="E47"/>
      <c r="F47"/>
      <c r="G47"/>
      <c r="H47"/>
      <c r="I47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1"/>
      <c r="W47" s="37"/>
    </row>
    <row r="49" spans="2:9">
      <c r="E49" s="18" t="s">
        <v>183</v>
      </c>
      <c r="F49" s="15" t="s">
        <v>184</v>
      </c>
    </row>
    <row r="50" spans="2:9">
      <c r="B50" s="15" t="s">
        <v>148</v>
      </c>
      <c r="E50" s="18" t="s">
        <v>185</v>
      </c>
      <c r="F50" s="15" t="s">
        <v>186</v>
      </c>
    </row>
    <row r="51" spans="2:9">
      <c r="E51" s="18" t="s">
        <v>187</v>
      </c>
      <c r="F51" s="15" t="s">
        <v>7</v>
      </c>
    </row>
    <row r="52" spans="2:9">
      <c r="E52" s="18" t="s">
        <v>185</v>
      </c>
      <c r="F52" s="15" t="s">
        <v>150</v>
      </c>
    </row>
    <row r="53" spans="2:9">
      <c r="B53" s="15" t="s">
        <v>149</v>
      </c>
      <c r="E53" s="18" t="s">
        <v>151</v>
      </c>
      <c r="F53" s="15" t="s">
        <v>152</v>
      </c>
    </row>
    <row r="54" spans="2:9">
      <c r="E54" s="18" t="s">
        <v>153</v>
      </c>
      <c r="F54" s="15" t="s">
        <v>154</v>
      </c>
    </row>
    <row r="55" spans="2:9">
      <c r="D55" s="35"/>
      <c r="E55" s="18" t="s">
        <v>2</v>
      </c>
      <c r="F55" s="35" t="s">
        <v>3</v>
      </c>
      <c r="G55" s="35"/>
      <c r="H55" s="35"/>
      <c r="I55" s="35"/>
    </row>
    <row r="56" spans="2:9" s="35" customFormat="1">
      <c r="D56"/>
      <c r="E56" s="18" t="s">
        <v>42</v>
      </c>
      <c r="F56" s="35" t="s">
        <v>87</v>
      </c>
      <c r="G56"/>
      <c r="H56"/>
      <c r="I56"/>
    </row>
    <row r="57" spans="2:9">
      <c r="B57" s="15" t="s">
        <v>41</v>
      </c>
      <c r="E57" s="18" t="s">
        <v>98</v>
      </c>
      <c r="F57" s="15" t="s">
        <v>14</v>
      </c>
    </row>
  </sheetData>
  <autoFilter ref="E4:G46"/>
  <sortState ref="B6:X52">
    <sortCondition ref="B6:B52"/>
  </sortState>
  <mergeCells count="16">
    <mergeCell ref="B4:B5"/>
    <mergeCell ref="C4:C5"/>
    <mergeCell ref="D4:D5"/>
    <mergeCell ref="E4:E5"/>
    <mergeCell ref="F4:F5"/>
    <mergeCell ref="H4:H5"/>
    <mergeCell ref="Q4:S4"/>
    <mergeCell ref="I4:I5"/>
    <mergeCell ref="T4:T5"/>
    <mergeCell ref="G4:G5"/>
    <mergeCell ref="W4:W5"/>
    <mergeCell ref="X4:X5"/>
    <mergeCell ref="U4:U5"/>
    <mergeCell ref="V4:V5"/>
    <mergeCell ref="J4:L4"/>
    <mergeCell ref="M4:P4"/>
  </mergeCells>
  <phoneticPr fontId="6" type="noConversion"/>
  <pageMargins left="0.75000000000000011" right="0.75000000000000011" top="1" bottom="1" header="0.5" footer="0.5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2:N53"/>
  <sheetViews>
    <sheetView showGridLines="0" workbookViewId="0">
      <selection activeCell="A12" sqref="A12:XFD12"/>
    </sheetView>
  </sheetViews>
  <sheetFormatPr baseColWidth="10" defaultRowHeight="13"/>
  <cols>
    <col min="1" max="2" width="3.140625" customWidth="1"/>
    <col min="3" max="3" width="18.5703125" bestFit="1" customWidth="1"/>
    <col min="4" max="4" width="18.42578125" bestFit="1" customWidth="1"/>
    <col min="5" max="5" width="8.7109375" style="15" bestFit="1" customWidth="1"/>
    <col min="6" max="6" width="5" bestFit="1" customWidth="1"/>
    <col min="7" max="7" width="5" style="15" customWidth="1"/>
    <col min="8" max="8" width="5" customWidth="1"/>
    <col min="9" max="9" width="5" style="35" customWidth="1"/>
    <col min="10" max="10" width="4" bestFit="1" customWidth="1"/>
    <col min="11" max="12" width="21.85546875" bestFit="1" customWidth="1"/>
  </cols>
  <sheetData>
    <row r="2" spans="2:14" ht="18">
      <c r="B2" s="11" t="s">
        <v>109</v>
      </c>
    </row>
    <row r="3" spans="2:14" ht="14" thickBot="1"/>
    <row r="4" spans="2:14" s="15" customFormat="1" ht="14" thickBot="1">
      <c r="C4" s="33" t="s">
        <v>110</v>
      </c>
      <c r="D4" s="33" t="s">
        <v>144</v>
      </c>
      <c r="E4" s="33" t="s">
        <v>145</v>
      </c>
      <c r="F4" s="34" t="s">
        <v>146</v>
      </c>
      <c r="G4" s="34" t="s">
        <v>147</v>
      </c>
      <c r="H4" s="34" t="s">
        <v>105</v>
      </c>
      <c r="I4" s="34" t="s">
        <v>102</v>
      </c>
      <c r="J4" s="34" t="s">
        <v>101</v>
      </c>
      <c r="K4" s="34" t="s">
        <v>201</v>
      </c>
    </row>
    <row r="5" spans="2:14">
      <c r="B5" s="25"/>
      <c r="C5" s="20" t="s">
        <v>218</v>
      </c>
      <c r="D5" s="20" t="s">
        <v>168</v>
      </c>
      <c r="E5" s="20" t="s">
        <v>89</v>
      </c>
      <c r="F5" s="20">
        <v>3750</v>
      </c>
      <c r="G5" s="20">
        <v>2150</v>
      </c>
      <c r="H5" s="20">
        <f>F5-G5</f>
        <v>1600</v>
      </c>
      <c r="I5" s="20"/>
      <c r="J5" s="20"/>
      <c r="K5" s="20" t="s">
        <v>90</v>
      </c>
    </row>
    <row r="6" spans="2:14">
      <c r="B6" s="26"/>
      <c r="C6" s="20" t="s">
        <v>230</v>
      </c>
      <c r="D6" s="20" t="s">
        <v>169</v>
      </c>
      <c r="E6" s="20" t="s">
        <v>170</v>
      </c>
      <c r="F6" s="20">
        <v>3750</v>
      </c>
      <c r="G6" s="20">
        <v>2200</v>
      </c>
      <c r="H6" s="20">
        <f t="shared" ref="H6:H10" si="0">F6-G6</f>
        <v>1550</v>
      </c>
      <c r="I6" s="20"/>
      <c r="J6" s="20"/>
      <c r="K6" s="20" t="s">
        <v>10</v>
      </c>
      <c r="M6" s="15"/>
      <c r="N6" s="15"/>
    </row>
    <row r="7" spans="2:14">
      <c r="B7" s="27"/>
      <c r="C7" s="20" t="s">
        <v>76</v>
      </c>
      <c r="D7" s="20" t="s">
        <v>12</v>
      </c>
      <c r="E7" s="20" t="s">
        <v>11</v>
      </c>
      <c r="F7" s="20">
        <v>3750</v>
      </c>
      <c r="G7" s="20">
        <v>2250</v>
      </c>
      <c r="H7" s="20">
        <f t="shared" si="0"/>
        <v>1500</v>
      </c>
      <c r="I7" s="20"/>
      <c r="J7" s="20"/>
      <c r="K7" s="20" t="s">
        <v>13</v>
      </c>
      <c r="M7" s="15"/>
      <c r="N7" s="15"/>
    </row>
    <row r="8" spans="2:14">
      <c r="B8" s="28"/>
      <c r="C8" s="20" t="s">
        <v>239</v>
      </c>
      <c r="D8" s="20" t="s">
        <v>240</v>
      </c>
      <c r="E8" s="20" t="s">
        <v>100</v>
      </c>
      <c r="F8" s="20">
        <v>3750</v>
      </c>
      <c r="G8" s="20">
        <v>1900</v>
      </c>
      <c r="H8" s="20">
        <f t="shared" si="0"/>
        <v>1850</v>
      </c>
      <c r="I8" s="20"/>
      <c r="J8" s="20"/>
      <c r="K8" s="20" t="s">
        <v>241</v>
      </c>
      <c r="M8" s="15"/>
      <c r="N8" s="15"/>
    </row>
    <row r="9" spans="2:14">
      <c r="B9" s="29"/>
      <c r="C9" s="20" t="s">
        <v>237</v>
      </c>
      <c r="D9" s="20" t="s">
        <v>180</v>
      </c>
      <c r="E9" s="20" t="s">
        <v>179</v>
      </c>
      <c r="F9" s="20">
        <v>3750</v>
      </c>
      <c r="G9" s="20">
        <v>2100</v>
      </c>
      <c r="H9" s="20">
        <f t="shared" si="0"/>
        <v>1650</v>
      </c>
      <c r="I9" s="20"/>
      <c r="J9" s="20"/>
      <c r="K9" s="20" t="s">
        <v>64</v>
      </c>
      <c r="M9" s="15"/>
      <c r="N9" s="15"/>
    </row>
    <row r="10" spans="2:14">
      <c r="B10" s="30"/>
      <c r="C10" s="20" t="s">
        <v>49</v>
      </c>
      <c r="D10" s="20" t="s">
        <v>181</v>
      </c>
      <c r="E10" s="20" t="s">
        <v>182</v>
      </c>
      <c r="F10" s="20">
        <v>3750</v>
      </c>
      <c r="G10" s="20">
        <v>2150</v>
      </c>
      <c r="H10" s="20">
        <f t="shared" si="0"/>
        <v>1600</v>
      </c>
      <c r="I10" s="20"/>
      <c r="J10" s="20"/>
      <c r="K10" s="20" t="s">
        <v>56</v>
      </c>
      <c r="M10" s="15"/>
      <c r="N10" s="15"/>
    </row>
    <row r="11" spans="2:14" s="22" customFormat="1">
      <c r="B11" s="31"/>
      <c r="C11" s="20" t="s">
        <v>217</v>
      </c>
      <c r="D11" s="20" t="s">
        <v>62</v>
      </c>
      <c r="E11" s="20" t="s">
        <v>61</v>
      </c>
      <c r="F11" s="20">
        <v>3750</v>
      </c>
      <c r="G11" s="20">
        <v>2000</v>
      </c>
      <c r="H11" s="20">
        <f t="shared" ref="H11" si="1">F11-G11</f>
        <v>1750</v>
      </c>
      <c r="I11" s="20"/>
      <c r="J11" s="20"/>
      <c r="K11" s="20" t="s">
        <v>63</v>
      </c>
    </row>
    <row r="12" spans="2:14">
      <c r="L12" s="15"/>
    </row>
    <row r="13" spans="2:14">
      <c r="B13" s="15" t="s">
        <v>57</v>
      </c>
      <c r="C13" s="15" t="s">
        <v>58</v>
      </c>
      <c r="L13" s="15"/>
    </row>
    <row r="14" spans="2:14">
      <c r="B14" s="15" t="s">
        <v>59</v>
      </c>
      <c r="C14" s="15" t="s">
        <v>9</v>
      </c>
      <c r="L14" s="15"/>
    </row>
    <row r="15" spans="2:14">
      <c r="B15" s="15" t="s">
        <v>8</v>
      </c>
      <c r="C15" s="15" t="s">
        <v>60</v>
      </c>
      <c r="L15" s="15"/>
    </row>
    <row r="16" spans="2:14">
      <c r="B16" s="38" t="s">
        <v>118</v>
      </c>
      <c r="C16" s="38" t="s">
        <v>94</v>
      </c>
    </row>
    <row r="17" spans="2:12">
      <c r="B17" s="35" t="s">
        <v>20</v>
      </c>
      <c r="C17" s="35" t="s">
        <v>103</v>
      </c>
    </row>
    <row r="20" spans="2:12">
      <c r="B20" s="43" t="s">
        <v>99</v>
      </c>
    </row>
    <row r="21" spans="2:12" ht="14" thickBot="1"/>
    <row r="22" spans="2:12" ht="14" thickBot="1">
      <c r="B22" s="43"/>
      <c r="C22" s="33" t="s">
        <v>110</v>
      </c>
      <c r="D22" s="33" t="s">
        <v>144</v>
      </c>
      <c r="E22" s="33" t="s">
        <v>145</v>
      </c>
      <c r="F22" s="34" t="s">
        <v>57</v>
      </c>
      <c r="G22" s="34" t="s">
        <v>59</v>
      </c>
      <c r="H22" s="34" t="s">
        <v>8</v>
      </c>
      <c r="I22" s="34" t="s">
        <v>102</v>
      </c>
      <c r="J22" s="34" t="s">
        <v>20</v>
      </c>
      <c r="K22" s="34" t="s">
        <v>201</v>
      </c>
    </row>
    <row r="23" spans="2:12">
      <c r="B23" s="28"/>
      <c r="C23" s="20" t="s">
        <v>238</v>
      </c>
      <c r="D23" s="20" t="s">
        <v>177</v>
      </c>
      <c r="E23" s="20" t="s">
        <v>178</v>
      </c>
      <c r="F23" s="20">
        <v>3750</v>
      </c>
      <c r="G23" s="20">
        <v>1650</v>
      </c>
      <c r="H23" s="20">
        <f t="shared" ref="H23:H24" si="2">F23-G23</f>
        <v>2100</v>
      </c>
      <c r="I23" s="20"/>
      <c r="J23" s="20"/>
      <c r="K23" s="20" t="s">
        <v>177</v>
      </c>
      <c r="L23" s="19"/>
    </row>
    <row r="24" spans="2:12" ht="14" thickBot="1">
      <c r="B24" s="32"/>
      <c r="C24" s="21" t="s">
        <v>128</v>
      </c>
      <c r="D24" s="21"/>
      <c r="E24" s="21" t="s">
        <v>88</v>
      </c>
      <c r="F24" s="21">
        <v>3750</v>
      </c>
      <c r="G24" s="21">
        <v>2100</v>
      </c>
      <c r="H24" s="21">
        <f t="shared" si="2"/>
        <v>1650</v>
      </c>
      <c r="I24" s="21">
        <f>H24+705-102</f>
        <v>2253</v>
      </c>
      <c r="J24" s="21">
        <v>1.3</v>
      </c>
      <c r="K24" s="21"/>
      <c r="L24" s="19"/>
    </row>
    <row r="25" spans="2:12">
      <c r="J25" s="15"/>
      <c r="L25" s="19"/>
    </row>
    <row r="26" spans="2:12">
      <c r="L26" s="19"/>
    </row>
    <row r="27" spans="2:12">
      <c r="L27" s="19"/>
    </row>
    <row r="28" spans="2:12">
      <c r="J28" s="15"/>
      <c r="L28" s="19"/>
    </row>
    <row r="29" spans="2:12">
      <c r="L29" s="19"/>
    </row>
    <row r="30" spans="2:12">
      <c r="L30" s="19"/>
    </row>
    <row r="31" spans="2:12">
      <c r="J31" s="15"/>
      <c r="L31" s="19"/>
    </row>
    <row r="32" spans="2:12">
      <c r="L32" s="19"/>
    </row>
    <row r="33" spans="10:12">
      <c r="L33" s="19"/>
    </row>
    <row r="34" spans="10:12">
      <c r="L34" s="19"/>
    </row>
    <row r="35" spans="10:12">
      <c r="J35" s="15"/>
      <c r="L35" s="19"/>
    </row>
    <row r="36" spans="10:12">
      <c r="L36" s="19"/>
    </row>
    <row r="37" spans="10:12">
      <c r="L37" s="19"/>
    </row>
    <row r="38" spans="10:12">
      <c r="L38" s="19"/>
    </row>
    <row r="39" spans="10:12">
      <c r="L39" s="19"/>
    </row>
    <row r="40" spans="10:12">
      <c r="L40" s="19"/>
    </row>
    <row r="41" spans="10:12">
      <c r="L41" s="19"/>
    </row>
    <row r="42" spans="10:12">
      <c r="L42" s="19"/>
    </row>
    <row r="43" spans="10:12">
      <c r="L43" s="19"/>
    </row>
    <row r="44" spans="10:12">
      <c r="L44" s="19"/>
    </row>
    <row r="45" spans="10:12">
      <c r="L45" s="19"/>
    </row>
    <row r="46" spans="10:12">
      <c r="L46" s="19"/>
    </row>
    <row r="47" spans="10:12">
      <c r="L47" s="19"/>
    </row>
    <row r="48" spans="10:12">
      <c r="L48" s="19"/>
    </row>
    <row r="49" spans="12:12">
      <c r="L49" s="19"/>
    </row>
    <row r="50" spans="12:12">
      <c r="L50" s="19"/>
    </row>
    <row r="51" spans="12:12">
      <c r="L51" s="19"/>
    </row>
    <row r="52" spans="12:12">
      <c r="L52" s="19"/>
    </row>
    <row r="53" spans="12:12">
      <c r="L53" s="19"/>
    </row>
  </sheetData>
  <phoneticPr fontId="6" type="noConversion"/>
  <pageMargins left="0.75000000000000011" right="0.75000000000000011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2:P81"/>
  <sheetViews>
    <sheetView showGridLines="0" zoomScale="150" workbookViewId="0">
      <selection activeCell="B7" sqref="B7"/>
    </sheetView>
  </sheetViews>
  <sheetFormatPr baseColWidth="10" defaultRowHeight="13"/>
  <cols>
    <col min="1" max="1" width="3" customWidth="1"/>
    <col min="2" max="2" width="3.85546875" customWidth="1"/>
    <col min="3" max="3" width="12" customWidth="1"/>
    <col min="4" max="4" width="4.5703125" customWidth="1"/>
    <col min="5" max="5" width="5" customWidth="1"/>
    <col min="6" max="6" width="19" customWidth="1"/>
    <col min="7" max="7" width="6.140625" bestFit="1" customWidth="1"/>
    <col min="8" max="8" width="8.5703125" customWidth="1"/>
    <col min="9" max="9" width="4.140625" style="40" customWidth="1"/>
    <col min="10" max="10" width="15.28515625" bestFit="1" customWidth="1"/>
    <col min="11" max="11" width="13.5703125" customWidth="1"/>
    <col min="12" max="13" width="13.5703125" bestFit="1" customWidth="1"/>
    <col min="14" max="14" width="4.42578125" bestFit="1" customWidth="1"/>
    <col min="15" max="15" width="7.42578125" bestFit="1" customWidth="1"/>
  </cols>
  <sheetData>
    <row r="2" spans="2:16" ht="18">
      <c r="B2" s="11" t="s">
        <v>79</v>
      </c>
    </row>
    <row r="3" spans="2:16" s="35" customFormat="1" ht="18">
      <c r="B3" s="11"/>
      <c r="I3" s="40"/>
    </row>
    <row r="4" spans="2:16" s="39" customFormat="1">
      <c r="B4" s="39" t="s">
        <v>44</v>
      </c>
    </row>
    <row r="5" spans="2:16" s="35" customFormat="1" ht="18">
      <c r="B5" s="11"/>
      <c r="I5" s="40"/>
    </row>
    <row r="6" spans="2:16">
      <c r="B6" s="50" t="s">
        <v>24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2:16">
      <c r="B7" s="41"/>
      <c r="C7" s="41" t="s">
        <v>167</v>
      </c>
      <c r="D7" s="54" t="s">
        <v>69</v>
      </c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2:16">
      <c r="B8" s="41"/>
      <c r="C8" s="41" t="s">
        <v>40</v>
      </c>
      <c r="D8" s="54" t="s">
        <v>71</v>
      </c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2:16">
      <c r="B9" s="41"/>
      <c r="C9" s="41" t="s">
        <v>92</v>
      </c>
      <c r="D9" s="51" t="s">
        <v>97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pans="2:16" ht="14" thickBot="1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</row>
    <row r="11" spans="2:16" ht="14" thickBot="1">
      <c r="B11" s="34" t="s">
        <v>39</v>
      </c>
      <c r="C11" s="34" t="s">
        <v>40</v>
      </c>
      <c r="D11" s="34" t="s">
        <v>155</v>
      </c>
      <c r="E11" s="34" t="s">
        <v>127</v>
      </c>
      <c r="F11" s="34" t="s">
        <v>156</v>
      </c>
      <c r="G11" s="34" t="s">
        <v>202</v>
      </c>
      <c r="H11" s="34" t="s">
        <v>203</v>
      </c>
      <c r="I11" s="34" t="s">
        <v>209</v>
      </c>
      <c r="J11" s="34" t="s">
        <v>204</v>
      </c>
      <c r="K11" s="34" t="s">
        <v>205</v>
      </c>
      <c r="L11" s="34" t="s">
        <v>43</v>
      </c>
      <c r="M11" s="34" t="s">
        <v>206</v>
      </c>
      <c r="N11" s="34" t="s">
        <v>207</v>
      </c>
      <c r="O11" s="34" t="s">
        <v>208</v>
      </c>
      <c r="P11" s="34" t="s">
        <v>197</v>
      </c>
    </row>
    <row r="12" spans="2:16">
      <c r="B12" s="77">
        <v>76</v>
      </c>
      <c r="C12" s="77" t="s">
        <v>70</v>
      </c>
      <c r="D12" s="70" t="s">
        <v>157</v>
      </c>
      <c r="E12" s="70">
        <v>-5</v>
      </c>
      <c r="F12" s="70" t="str">
        <f>VLOOKUP($E12,'Combat types'!$B$7:$D$28,2,FALSE)</f>
        <v>One on one A/C vs B</v>
      </c>
      <c r="G12" s="70">
        <f>VLOOKUP($E12,'Combat types'!$B$7:$D$28,3,FALSE)</f>
        <v>600</v>
      </c>
      <c r="H12" s="70"/>
      <c r="I12" s="44"/>
      <c r="J12" s="44" t="e">
        <f>VLOOKUP(I12,Gladiators!$B$6:$X$48,4,FALSE)</f>
        <v>#N/A</v>
      </c>
      <c r="K12" s="44" t="e">
        <f>VLOOKUP($I12,Gladiators!$B$6:$X$48,5,FALSE)</f>
        <v>#N/A</v>
      </c>
      <c r="L12" s="44" t="e">
        <f>VLOOKUP(K12,Schools!$C$5:$E$11,3,FALSE)</f>
        <v>#N/A</v>
      </c>
      <c r="M12" s="44" t="e">
        <f>VLOOKUP($I12,Gladiators!$B$6:$X$48,6,FALSE)</f>
        <v>#N/A</v>
      </c>
      <c r="N12" s="44" t="e">
        <f>VLOOKUP($I12,Gladiators!$B$6:$X$48,7,FALSE)</f>
        <v>#N/A</v>
      </c>
      <c r="O12" s="44"/>
      <c r="P12" s="44">
        <f>H12-O12</f>
        <v>0</v>
      </c>
    </row>
    <row r="13" spans="2:16" ht="14" thickBot="1">
      <c r="B13" s="78"/>
      <c r="C13" s="78"/>
      <c r="D13" s="72"/>
      <c r="E13" s="72"/>
      <c r="F13" s="72"/>
      <c r="G13" s="72"/>
      <c r="H13" s="72"/>
      <c r="I13" s="44"/>
      <c r="J13" s="44" t="e">
        <f>VLOOKUP(I13,Gladiators!$B$6:$X$48,4,FALSE)</f>
        <v>#N/A</v>
      </c>
      <c r="K13" s="44" t="e">
        <f>VLOOKUP(I13,Gladiators!$B$6:$X$48,5,FALSE)</f>
        <v>#N/A</v>
      </c>
      <c r="L13" s="44" t="e">
        <f>VLOOKUP(K13,Schools!$C$5:$E$11,3,FALSE)</f>
        <v>#N/A</v>
      </c>
      <c r="M13" s="44" t="e">
        <f>VLOOKUP($I13,Gladiators!$B$6:$X$48,6,FALSE)</f>
        <v>#N/A</v>
      </c>
      <c r="N13" s="44" t="e">
        <f>VLOOKUP($I13,Gladiators!$B$6:$X$48,7,FALSE)</f>
        <v>#N/A</v>
      </c>
      <c r="O13" s="44"/>
      <c r="P13" s="44">
        <f t="shared" ref="P13:P27" si="0">H13-O13</f>
        <v>0</v>
      </c>
    </row>
    <row r="14" spans="2:16">
      <c r="B14" s="78"/>
      <c r="C14" s="78"/>
      <c r="D14" s="73" t="s">
        <v>158</v>
      </c>
      <c r="E14" s="73">
        <v>-2</v>
      </c>
      <c r="F14" s="70" t="str">
        <f>VLOOKUP($E14,'Combat types'!$B$7:$D$28,2,FALSE)</f>
        <v>One on one A/C vs B</v>
      </c>
      <c r="G14" s="73">
        <f>VLOOKUP($E14,'Combat types'!$B$7:$D$28,3,FALSE)</f>
        <v>400</v>
      </c>
      <c r="H14" s="73"/>
      <c r="I14" s="44"/>
      <c r="J14" s="44" t="e">
        <f>VLOOKUP(I14,Gladiators!$B$6:$X$48,4,FALSE)</f>
        <v>#N/A</v>
      </c>
      <c r="K14" s="44" t="e">
        <f>VLOOKUP(I14,Gladiators!$B$6:$X$48,5,FALSE)</f>
        <v>#N/A</v>
      </c>
      <c r="L14" s="44" t="e">
        <f>VLOOKUP(K14,Schools!$C$5:$E$11,3,FALSE)</f>
        <v>#N/A</v>
      </c>
      <c r="M14" s="44" t="e">
        <f>VLOOKUP($I14,Gladiators!$B$6:$X$48,6,FALSE)</f>
        <v>#N/A</v>
      </c>
      <c r="N14" s="44" t="e">
        <f>VLOOKUP($I14,Gladiators!$B$6:$X$48,7,FALSE)</f>
        <v>#N/A</v>
      </c>
      <c r="O14" s="44"/>
      <c r="P14" s="44">
        <f t="shared" si="0"/>
        <v>0</v>
      </c>
    </row>
    <row r="15" spans="2:16" ht="14" thickBot="1">
      <c r="B15" s="78"/>
      <c r="C15" s="78"/>
      <c r="D15" s="74"/>
      <c r="E15" s="72"/>
      <c r="F15" s="72"/>
      <c r="G15" s="74"/>
      <c r="H15" s="72"/>
      <c r="I15" s="44"/>
      <c r="J15" s="44" t="e">
        <f>VLOOKUP(I15,Gladiators!$B$6:$X$48,4,FALSE)</f>
        <v>#N/A</v>
      </c>
      <c r="K15" s="44" t="e">
        <f>VLOOKUP(I15,Gladiators!$B$6:$X$48,5,FALSE)</f>
        <v>#N/A</v>
      </c>
      <c r="L15" s="44" t="e">
        <f>VLOOKUP(K15,Schools!$C$5:$E$11,3,FALSE)</f>
        <v>#N/A</v>
      </c>
      <c r="M15" s="44" t="e">
        <f>VLOOKUP($I15,Gladiators!$B$6:$X$48,6,FALSE)</f>
        <v>#N/A</v>
      </c>
      <c r="N15" s="44" t="e">
        <f>VLOOKUP($I15,Gladiators!$B$6:$X$48,7,FALSE)</f>
        <v>#N/A</v>
      </c>
      <c r="O15" s="44"/>
      <c r="P15" s="44">
        <f t="shared" si="0"/>
        <v>0</v>
      </c>
    </row>
    <row r="16" spans="2:16">
      <c r="B16" s="78"/>
      <c r="C16" s="78"/>
      <c r="D16" s="73" t="s">
        <v>159</v>
      </c>
      <c r="E16" s="73">
        <v>-3</v>
      </c>
      <c r="F16" s="70" t="str">
        <f>VLOOKUP($E16,'Combat types'!$B$7:$D$28,2,FALSE)</f>
        <v>One on one A vs D</v>
      </c>
      <c r="G16" s="73">
        <f>VLOOKUP($E16,'Combat types'!$B$7:$D$28,3,FALSE)</f>
        <v>400</v>
      </c>
      <c r="H16" s="73"/>
      <c r="I16" s="44"/>
      <c r="J16" s="44" t="e">
        <f>VLOOKUP(I16,Gladiators!$B$6:$X$48,4,FALSE)</f>
        <v>#N/A</v>
      </c>
      <c r="K16" s="44" t="e">
        <f>VLOOKUP(I16,Gladiators!$B$6:$X$48,5,FALSE)</f>
        <v>#N/A</v>
      </c>
      <c r="L16" s="44" t="e">
        <f>VLOOKUP(K16,Schools!$C$5:$E$11,3,FALSE)</f>
        <v>#N/A</v>
      </c>
      <c r="M16" s="44" t="e">
        <f>VLOOKUP($I16,Gladiators!$B$6:$X$48,6,FALSE)</f>
        <v>#N/A</v>
      </c>
      <c r="N16" s="44" t="e">
        <f>VLOOKUP($I16,Gladiators!$B$6:$X$48,7,FALSE)</f>
        <v>#N/A</v>
      </c>
      <c r="O16" s="44"/>
      <c r="P16" s="44">
        <f t="shared" si="0"/>
        <v>0</v>
      </c>
    </row>
    <row r="17" spans="2:16" ht="14" thickBot="1">
      <c r="B17" s="78"/>
      <c r="C17" s="78"/>
      <c r="D17" s="72"/>
      <c r="E17" s="72"/>
      <c r="F17" s="72"/>
      <c r="G17" s="72"/>
      <c r="H17" s="72"/>
      <c r="I17" s="44"/>
      <c r="J17" s="44" t="e">
        <f>VLOOKUP(I17,Gladiators!$B$6:$X$48,4,FALSE)</f>
        <v>#N/A</v>
      </c>
      <c r="K17" s="44" t="e">
        <f>VLOOKUP(I17,Gladiators!$B$6:$X$48,5,FALSE)</f>
        <v>#N/A</v>
      </c>
      <c r="L17" s="44" t="e">
        <f>VLOOKUP(K17,Schools!$C$5:$E$11,3,FALSE)</f>
        <v>#N/A</v>
      </c>
      <c r="M17" s="44" t="e">
        <f>VLOOKUP($I17,Gladiators!$B$6:$X$48,6,FALSE)</f>
        <v>#N/A</v>
      </c>
      <c r="N17" s="44" t="e">
        <f>VLOOKUP($I17,Gladiators!$B$6:$X$48,7,FALSE)</f>
        <v>#N/A</v>
      </c>
      <c r="O17" s="44"/>
      <c r="P17" s="44">
        <f t="shared" si="0"/>
        <v>0</v>
      </c>
    </row>
    <row r="18" spans="2:16">
      <c r="B18" s="78"/>
      <c r="C18" s="78"/>
      <c r="D18" s="73" t="s">
        <v>160</v>
      </c>
      <c r="E18" s="73">
        <v>-10</v>
      </c>
      <c r="F18" s="70" t="str">
        <f>VLOOKUP($E18,'Combat types'!$B$7:$D$28,2,FALSE)</f>
        <v>Battle reenactment</v>
      </c>
      <c r="G18" s="73">
        <f>VLOOKUP($E18,'Combat types'!$B$7:$D$28,3,FALSE)</f>
        <v>1200</v>
      </c>
      <c r="H18" s="73"/>
      <c r="I18" s="44"/>
      <c r="J18" s="44" t="e">
        <f>VLOOKUP(I18,Gladiators!$B$6:$X$48,4,FALSE)</f>
        <v>#N/A</v>
      </c>
      <c r="K18" s="44" t="e">
        <f>VLOOKUP(I18,Gladiators!$B$6:$X$48,5,FALSE)</f>
        <v>#N/A</v>
      </c>
      <c r="L18" s="44" t="e">
        <f>VLOOKUP(K18,Schools!$C$5:$E$11,3,FALSE)</f>
        <v>#N/A</v>
      </c>
      <c r="M18" s="44" t="e">
        <f>VLOOKUP($I18,Gladiators!$B$6:$X$48,6,FALSE)</f>
        <v>#N/A</v>
      </c>
      <c r="N18" s="44" t="e">
        <f>VLOOKUP($I18,Gladiators!$B$6:$X$48,7,FALSE)</f>
        <v>#N/A</v>
      </c>
      <c r="O18" s="44"/>
      <c r="P18" s="44">
        <f t="shared" si="0"/>
        <v>0</v>
      </c>
    </row>
    <row r="19" spans="2:16" ht="14" thickBot="1">
      <c r="B19" s="78"/>
      <c r="C19" s="78"/>
      <c r="D19" s="74"/>
      <c r="E19" s="72"/>
      <c r="F19" s="72"/>
      <c r="G19" s="74"/>
      <c r="H19" s="72"/>
      <c r="I19" s="44"/>
      <c r="J19" s="44" t="e">
        <f>VLOOKUP(I19,Gladiators!$B$6:$X$48,4,FALSE)</f>
        <v>#N/A</v>
      </c>
      <c r="K19" s="44" t="e">
        <f>VLOOKUP(I19,Gladiators!$B$6:$X$48,5,FALSE)</f>
        <v>#N/A</v>
      </c>
      <c r="L19" s="44" t="e">
        <f>VLOOKUP(K19,Schools!$C$5:$E$11,3,FALSE)</f>
        <v>#N/A</v>
      </c>
      <c r="M19" s="44" t="e">
        <f>VLOOKUP($I19,Gladiators!$B$6:$X$48,6,FALSE)</f>
        <v>#N/A</v>
      </c>
      <c r="N19" s="44" t="e">
        <f>VLOOKUP($I19,Gladiators!$B$6:$X$48,7,FALSE)</f>
        <v>#N/A</v>
      </c>
      <c r="O19" s="44"/>
      <c r="P19" s="44">
        <f t="shared" si="0"/>
        <v>0</v>
      </c>
    </row>
    <row r="20" spans="2:16">
      <c r="B20" s="78"/>
      <c r="C20" s="78"/>
      <c r="D20" s="73" t="s">
        <v>161</v>
      </c>
      <c r="E20" s="73">
        <v>-8</v>
      </c>
      <c r="F20" s="70" t="str">
        <f>VLOOKUP($E20,'Combat types'!$B$7:$D$28,2,FALSE)</f>
        <v>Open contest any type</v>
      </c>
      <c r="G20" s="73">
        <f>VLOOKUP($E20,'Combat types'!$B$7:$D$28,3,FALSE)</f>
        <v>500</v>
      </c>
      <c r="H20" s="73"/>
      <c r="I20" s="44"/>
      <c r="J20" s="44" t="e">
        <f>VLOOKUP(I20,Gladiators!$B$6:$X$48,4,FALSE)</f>
        <v>#N/A</v>
      </c>
      <c r="K20" s="44" t="e">
        <f>VLOOKUP(I20,Gladiators!$B$6:$X$48,5,FALSE)</f>
        <v>#N/A</v>
      </c>
      <c r="L20" s="44" t="e">
        <f>VLOOKUP(K20,Schools!$C$5:$E$11,3,FALSE)</f>
        <v>#N/A</v>
      </c>
      <c r="M20" s="44" t="e">
        <f>VLOOKUP($I20,Gladiators!$B$6:$X$48,6,FALSE)</f>
        <v>#N/A</v>
      </c>
      <c r="N20" s="44" t="e">
        <f>VLOOKUP($I20,Gladiators!$B$6:$X$48,7,FALSE)</f>
        <v>#N/A</v>
      </c>
      <c r="O20" s="44"/>
      <c r="P20" s="44">
        <f t="shared" si="0"/>
        <v>0</v>
      </c>
    </row>
    <row r="21" spans="2:16" s="41" customFormat="1">
      <c r="B21" s="78"/>
      <c r="C21" s="78"/>
      <c r="D21" s="71"/>
      <c r="E21" s="71"/>
      <c r="F21" s="71"/>
      <c r="G21" s="71"/>
      <c r="H21" s="71"/>
      <c r="I21" s="44"/>
      <c r="J21" s="44" t="e">
        <f>VLOOKUP(I21,Gladiators!$B$6:$X$48,4,FALSE)</f>
        <v>#N/A</v>
      </c>
      <c r="K21" s="44" t="e">
        <f>VLOOKUP(I21,Gladiators!$B$6:$X$48,5,FALSE)</f>
        <v>#N/A</v>
      </c>
      <c r="L21" s="44" t="e">
        <f>VLOOKUP(K21,Schools!$C$5:$E$11,3,FALSE)</f>
        <v>#N/A</v>
      </c>
      <c r="M21" s="44" t="e">
        <f>VLOOKUP($I21,Gladiators!$B$6:$X$48,6,FALSE)</f>
        <v>#N/A</v>
      </c>
      <c r="N21" s="44" t="e">
        <f>VLOOKUP($I21,Gladiators!$B$6:$X$48,7,FALSE)</f>
        <v>#N/A</v>
      </c>
      <c r="O21" s="44"/>
      <c r="P21" s="44">
        <f t="shared" si="0"/>
        <v>0</v>
      </c>
    </row>
    <row r="22" spans="2:16" s="41" customFormat="1">
      <c r="B22" s="78"/>
      <c r="C22" s="78"/>
      <c r="D22" s="71"/>
      <c r="E22" s="71"/>
      <c r="F22" s="71"/>
      <c r="G22" s="71"/>
      <c r="H22" s="71"/>
      <c r="I22" s="44"/>
      <c r="J22" s="44" t="e">
        <f>VLOOKUP(I22,Gladiators!$B$6:$X$48,4,FALSE)</f>
        <v>#N/A</v>
      </c>
      <c r="K22" s="44" t="e">
        <f>VLOOKUP(I22,Gladiators!$B$6:$X$48,5,FALSE)</f>
        <v>#N/A</v>
      </c>
      <c r="L22" s="44" t="e">
        <f>VLOOKUP(K22,Schools!$C$5:$E$11,3,FALSE)</f>
        <v>#N/A</v>
      </c>
      <c r="M22" s="44" t="e">
        <f>VLOOKUP($I22,Gladiators!$B$6:$X$48,6,FALSE)</f>
        <v>#N/A</v>
      </c>
      <c r="N22" s="44" t="e">
        <f>VLOOKUP($I22,Gladiators!$B$6:$X$48,7,FALSE)</f>
        <v>#N/A</v>
      </c>
      <c r="O22" s="44"/>
      <c r="P22" s="44">
        <f t="shared" si="0"/>
        <v>0</v>
      </c>
    </row>
    <row r="23" spans="2:16">
      <c r="B23" s="78"/>
      <c r="C23" s="78"/>
      <c r="D23" s="74"/>
      <c r="E23" s="72"/>
      <c r="F23" s="72"/>
      <c r="G23" s="74"/>
      <c r="H23" s="72"/>
      <c r="I23" s="44"/>
      <c r="J23" s="44" t="e">
        <f>VLOOKUP(I23,Gladiators!$B$6:$X$48,4,FALSE)</f>
        <v>#N/A</v>
      </c>
      <c r="K23" s="44" t="e">
        <f>VLOOKUP(I23,Gladiators!$B$6:$X$48,5,FALSE)</f>
        <v>#N/A</v>
      </c>
      <c r="L23" s="44" t="e">
        <f>VLOOKUP(K23,Schools!$C$5:$E$11,3,FALSE)</f>
        <v>#N/A</v>
      </c>
      <c r="M23" s="44" t="e">
        <f>VLOOKUP($I23,Gladiators!$B$6:$X$48,6,FALSE)</f>
        <v>#N/A</v>
      </c>
      <c r="N23" s="44" t="e">
        <f>VLOOKUP($I23,Gladiators!$B$6:$X$48,7,FALSE)</f>
        <v>#N/A</v>
      </c>
      <c r="O23" s="44"/>
      <c r="P23" s="44">
        <f t="shared" si="0"/>
        <v>0</v>
      </c>
    </row>
    <row r="24" spans="2:16">
      <c r="B24" s="78"/>
      <c r="C24" s="78"/>
      <c r="D24" s="73" t="s">
        <v>166</v>
      </c>
      <c r="E24" s="73">
        <v>-7</v>
      </c>
      <c r="F24" s="73" t="str">
        <f>VLOOKUP($E24,'Combat types'!$B$7:$D$28,2,FALSE)</f>
        <v>One on one AB vs E/F</v>
      </c>
      <c r="G24" s="73">
        <f>VLOOKUP($E24,'Combat types'!$B$7:$D$28,3,FALSE)</f>
        <v>600</v>
      </c>
      <c r="H24" s="73"/>
      <c r="I24" s="44"/>
      <c r="J24" s="44" t="e">
        <f>VLOOKUP(I24,Gladiators!$B$6:$X$48,4,FALSE)</f>
        <v>#N/A</v>
      </c>
      <c r="K24" s="44" t="e">
        <f>VLOOKUP(I24,Gladiators!$B$6:$X$48,5,FALSE)</f>
        <v>#N/A</v>
      </c>
      <c r="L24" s="44" t="e">
        <f>VLOOKUP(K24,Schools!$C$5:$E$11,3,FALSE)</f>
        <v>#N/A</v>
      </c>
      <c r="M24" s="44" t="e">
        <f>VLOOKUP($I24,Gladiators!$B$6:$X$48,6,FALSE)</f>
        <v>#N/A</v>
      </c>
      <c r="N24" s="44" t="e">
        <f>VLOOKUP($I24,Gladiators!$B$6:$X$48,7,FALSE)</f>
        <v>#N/A</v>
      </c>
      <c r="O24" s="44"/>
      <c r="P24" s="44">
        <f t="shared" si="0"/>
        <v>0</v>
      </c>
    </row>
    <row r="25" spans="2:16">
      <c r="B25" s="78"/>
      <c r="C25" s="78"/>
      <c r="D25" s="75"/>
      <c r="E25" s="75"/>
      <c r="F25" s="75"/>
      <c r="G25" s="75"/>
      <c r="H25" s="75"/>
      <c r="I25" s="44"/>
      <c r="J25" s="44" t="e">
        <f>VLOOKUP(I25,Gladiators!$B$6:$X$48,4,FALSE)</f>
        <v>#N/A</v>
      </c>
      <c r="K25" s="44" t="e">
        <f>VLOOKUP(I25,Gladiators!$B$6:$X$48,5,FALSE)</f>
        <v>#N/A</v>
      </c>
      <c r="L25" s="44" t="e">
        <f>VLOOKUP(K25,Schools!$C$5:$E$11,3,FALSE)</f>
        <v>#N/A</v>
      </c>
      <c r="M25" s="44" t="e">
        <f>VLOOKUP($I25,Gladiators!$B$6:$X$48,6,FALSE)</f>
        <v>#N/A</v>
      </c>
      <c r="N25" s="44" t="e">
        <f>VLOOKUP($I25,Gladiators!$B$6:$X$48,7,FALSE)</f>
        <v>#N/A</v>
      </c>
      <c r="O25" s="44"/>
      <c r="P25" s="44">
        <f t="shared" si="0"/>
        <v>0</v>
      </c>
    </row>
    <row r="26" spans="2:16">
      <c r="B26" s="78"/>
      <c r="C26" s="78"/>
      <c r="D26" s="75"/>
      <c r="E26" s="75"/>
      <c r="F26" s="75"/>
      <c r="G26" s="75" t="e">
        <f>VLOOKUP($E26,'Combat types'!$B$7:$D$28,3,FALSE)</f>
        <v>#N/A</v>
      </c>
      <c r="H26" s="75"/>
      <c r="I26" s="44"/>
      <c r="J26" s="44" t="e">
        <f>VLOOKUP(I26,Gladiators!$B$6:$X$48,4,FALSE)</f>
        <v>#N/A</v>
      </c>
      <c r="K26" s="44" t="e">
        <f>VLOOKUP(I26,Gladiators!$B$6:$X$48,5,FALSE)</f>
        <v>#N/A</v>
      </c>
      <c r="L26" s="44" t="e">
        <f>VLOOKUP(K26,Schools!$C$5:$E$11,3,FALSE)</f>
        <v>#N/A</v>
      </c>
      <c r="M26" s="44" t="e">
        <f>VLOOKUP($I26,Gladiators!$B$6:$X$48,6,FALSE)</f>
        <v>#N/A</v>
      </c>
      <c r="N26" s="44" t="e">
        <f>VLOOKUP($I26,Gladiators!$B$6:$X$48,7,FALSE)</f>
        <v>#N/A</v>
      </c>
      <c r="O26" s="44"/>
      <c r="P26" s="44">
        <f t="shared" si="0"/>
        <v>0</v>
      </c>
    </row>
    <row r="27" spans="2:16" ht="14" thickBot="1">
      <c r="B27" s="79"/>
      <c r="C27" s="79"/>
      <c r="D27" s="76"/>
      <c r="E27" s="76"/>
      <c r="F27" s="76"/>
      <c r="G27" s="76"/>
      <c r="H27" s="76"/>
      <c r="I27" s="45"/>
      <c r="J27" s="45" t="e">
        <f>VLOOKUP(I27,Gladiators!$B$6:$X$48,4,FALSE)</f>
        <v>#N/A</v>
      </c>
      <c r="K27" s="45" t="e">
        <f>VLOOKUP(I27,Gladiators!$B$6:$X$48,5,FALSE)</f>
        <v>#N/A</v>
      </c>
      <c r="L27" s="45" t="e">
        <f>VLOOKUP(K27,Schools!$C$5:$E$11,3,FALSE)</f>
        <v>#N/A</v>
      </c>
      <c r="M27" s="45" t="e">
        <f>VLOOKUP($I27,Gladiators!$B$6:$X$48,6,FALSE)</f>
        <v>#N/A</v>
      </c>
      <c r="N27" s="45" t="e">
        <f>VLOOKUP($I27,Gladiators!$B$6:$X$48,7,FALSE)</f>
        <v>#N/A</v>
      </c>
      <c r="O27" s="45"/>
      <c r="P27" s="44">
        <f t="shared" si="0"/>
        <v>0</v>
      </c>
    </row>
    <row r="34" spans="7:9">
      <c r="G34" s="40"/>
      <c r="I34"/>
    </row>
    <row r="35" spans="7:9">
      <c r="G35" s="40"/>
      <c r="I35"/>
    </row>
    <row r="36" spans="7:9">
      <c r="G36" s="40"/>
      <c r="I36"/>
    </row>
    <row r="37" spans="7:9">
      <c r="G37" s="40"/>
      <c r="I37"/>
    </row>
    <row r="38" spans="7:9">
      <c r="G38" s="40"/>
      <c r="I38"/>
    </row>
    <row r="39" spans="7:9">
      <c r="G39" s="40"/>
      <c r="I39"/>
    </row>
    <row r="40" spans="7:9">
      <c r="G40" s="40"/>
      <c r="I40"/>
    </row>
    <row r="41" spans="7:9">
      <c r="G41" s="40"/>
      <c r="I41"/>
    </row>
    <row r="42" spans="7:9">
      <c r="G42" s="40"/>
      <c r="I42"/>
    </row>
    <row r="43" spans="7:9">
      <c r="G43" s="40"/>
      <c r="I43"/>
    </row>
    <row r="44" spans="7:9">
      <c r="G44" s="40"/>
      <c r="I44"/>
    </row>
    <row r="45" spans="7:9">
      <c r="G45" s="40"/>
      <c r="I45"/>
    </row>
    <row r="46" spans="7:9">
      <c r="G46" s="40"/>
      <c r="I46"/>
    </row>
    <row r="47" spans="7:9">
      <c r="G47" s="40"/>
      <c r="I47"/>
    </row>
    <row r="48" spans="7:9">
      <c r="G48" s="40"/>
      <c r="I48"/>
    </row>
    <row r="49" spans="7:9">
      <c r="G49" s="40"/>
      <c r="I49"/>
    </row>
    <row r="50" spans="7:9">
      <c r="G50" s="40"/>
      <c r="I50"/>
    </row>
    <row r="51" spans="7:9">
      <c r="G51" s="40"/>
      <c r="I51"/>
    </row>
    <row r="52" spans="7:9">
      <c r="G52" s="40"/>
      <c r="I52"/>
    </row>
    <row r="53" spans="7:9">
      <c r="G53" s="40"/>
      <c r="I53"/>
    </row>
    <row r="54" spans="7:9">
      <c r="G54" s="40"/>
      <c r="I54"/>
    </row>
    <row r="55" spans="7:9">
      <c r="G55" s="40"/>
      <c r="I55"/>
    </row>
    <row r="56" spans="7:9">
      <c r="G56" s="40"/>
      <c r="I56"/>
    </row>
    <row r="57" spans="7:9">
      <c r="G57" s="40"/>
      <c r="I57"/>
    </row>
    <row r="58" spans="7:9">
      <c r="G58" s="40"/>
      <c r="I58"/>
    </row>
    <row r="59" spans="7:9">
      <c r="G59" s="40"/>
      <c r="I59"/>
    </row>
    <row r="60" spans="7:9">
      <c r="G60" s="40"/>
      <c r="I60"/>
    </row>
    <row r="61" spans="7:9">
      <c r="G61" s="40"/>
      <c r="I61"/>
    </row>
    <row r="62" spans="7:9">
      <c r="G62" s="40"/>
      <c r="I62"/>
    </row>
    <row r="63" spans="7:9">
      <c r="G63" s="40"/>
      <c r="I63"/>
    </row>
    <row r="64" spans="7:9">
      <c r="G64" s="40"/>
      <c r="I64"/>
    </row>
    <row r="65" spans="7:9">
      <c r="G65" s="40"/>
      <c r="I65"/>
    </row>
    <row r="66" spans="7:9">
      <c r="G66" s="40"/>
      <c r="I66"/>
    </row>
    <row r="67" spans="7:9">
      <c r="G67" s="40"/>
      <c r="I67"/>
    </row>
    <row r="68" spans="7:9">
      <c r="G68" s="40"/>
      <c r="I68"/>
    </row>
    <row r="69" spans="7:9">
      <c r="G69" s="40"/>
      <c r="I69"/>
    </row>
    <row r="70" spans="7:9">
      <c r="G70" s="40"/>
      <c r="I70"/>
    </row>
    <row r="71" spans="7:9">
      <c r="G71" s="40"/>
      <c r="I71"/>
    </row>
    <row r="72" spans="7:9">
      <c r="G72" s="40"/>
      <c r="I72"/>
    </row>
    <row r="73" spans="7:9">
      <c r="G73" s="40"/>
      <c r="I73"/>
    </row>
    <row r="74" spans="7:9">
      <c r="G74" s="40"/>
      <c r="I74"/>
    </row>
    <row r="75" spans="7:9">
      <c r="G75" s="40"/>
      <c r="I75"/>
    </row>
    <row r="76" spans="7:9">
      <c r="G76" s="40"/>
      <c r="I76"/>
    </row>
    <row r="77" spans="7:9">
      <c r="G77" s="40"/>
      <c r="I77"/>
    </row>
    <row r="78" spans="7:9">
      <c r="G78" s="40"/>
      <c r="I78"/>
    </row>
    <row r="79" spans="7:9">
      <c r="G79" s="40"/>
      <c r="I79"/>
    </row>
    <row r="80" spans="7:9">
      <c r="G80" s="40"/>
      <c r="I80"/>
    </row>
    <row r="81" spans="7:9">
      <c r="G81" s="40"/>
      <c r="I81"/>
    </row>
  </sheetData>
  <mergeCells count="32">
    <mergeCell ref="B12:B27"/>
    <mergeCell ref="C12:C27"/>
    <mergeCell ref="D12:D13"/>
    <mergeCell ref="E12:E13"/>
    <mergeCell ref="D14:D15"/>
    <mergeCell ref="E14:E15"/>
    <mergeCell ref="D16:D17"/>
    <mergeCell ref="E16:E17"/>
    <mergeCell ref="D18:D19"/>
    <mergeCell ref="E18:E19"/>
    <mergeCell ref="D20:D23"/>
    <mergeCell ref="E20:E23"/>
    <mergeCell ref="D24:D27"/>
    <mergeCell ref="E24:E27"/>
    <mergeCell ref="F12:F13"/>
    <mergeCell ref="G12:G13"/>
    <mergeCell ref="H12:H13"/>
    <mergeCell ref="F14:F15"/>
    <mergeCell ref="G14:G15"/>
    <mergeCell ref="H14:H15"/>
    <mergeCell ref="F16:F17"/>
    <mergeCell ref="G16:G17"/>
    <mergeCell ref="H16:H17"/>
    <mergeCell ref="F18:F19"/>
    <mergeCell ref="G18:G19"/>
    <mergeCell ref="H18:H19"/>
    <mergeCell ref="F20:F23"/>
    <mergeCell ref="G20:G23"/>
    <mergeCell ref="H20:H23"/>
    <mergeCell ref="F24:F27"/>
    <mergeCell ref="G24:G27"/>
    <mergeCell ref="H24:H27"/>
  </mergeCells>
  <phoneticPr fontId="6" type="noConversion"/>
  <pageMargins left="0.75000000000000011" right="0.75000000000000011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2:W23"/>
  <sheetViews>
    <sheetView showGridLines="0" zoomScale="150" workbookViewId="0">
      <selection activeCell="G27" sqref="G27"/>
    </sheetView>
  </sheetViews>
  <sheetFormatPr baseColWidth="10" defaultRowHeight="13"/>
  <cols>
    <col min="1" max="1" width="2.85546875" customWidth="1"/>
    <col min="2" max="2" width="7.7109375" customWidth="1"/>
    <col min="3" max="3" width="3" bestFit="1" customWidth="1"/>
    <col min="4" max="4" width="4.42578125" bestFit="1" customWidth="1"/>
    <col min="5" max="5" width="5.140625" bestFit="1" customWidth="1"/>
    <col min="6" max="6" width="10.140625" bestFit="1" customWidth="1"/>
    <col min="7" max="7" width="13" bestFit="1" customWidth="1"/>
    <col min="8" max="8" width="12.140625" bestFit="1" customWidth="1"/>
    <col min="9" max="9" width="5.28515625" bestFit="1" customWidth="1"/>
    <col min="10" max="10" width="4.28515625" bestFit="1" customWidth="1"/>
    <col min="11" max="11" width="2" bestFit="1" customWidth="1"/>
    <col min="12" max="12" width="2.7109375" bestFit="1" customWidth="1"/>
    <col min="13" max="13" width="2" bestFit="1" customWidth="1"/>
    <col min="14" max="14" width="2.28515625" bestFit="1" customWidth="1"/>
    <col min="15" max="15" width="2.140625" bestFit="1" customWidth="1"/>
    <col min="16" max="16" width="2.7109375" style="35" bestFit="1" customWidth="1"/>
    <col min="17" max="17" width="2.140625" bestFit="1" customWidth="1"/>
    <col min="18" max="18" width="2.28515625" bestFit="1" customWidth="1"/>
    <col min="19" max="19" width="2.140625" bestFit="1" customWidth="1"/>
    <col min="20" max="20" width="2.7109375" bestFit="1" customWidth="1"/>
    <col min="21" max="21" width="3.5703125" bestFit="1" customWidth="1"/>
    <col min="22" max="22" width="3.28515625" bestFit="1" customWidth="1"/>
    <col min="23" max="23" width="7.5703125" bestFit="1" customWidth="1"/>
  </cols>
  <sheetData>
    <row r="2" spans="2:23" ht="18">
      <c r="B2" s="11" t="s">
        <v>91</v>
      </c>
    </row>
    <row r="3" spans="2:23">
      <c r="B3" s="35" t="s">
        <v>18</v>
      </c>
    </row>
    <row r="4" spans="2:23" ht="14" thickBot="1">
      <c r="B4" s="35"/>
    </row>
    <row r="5" spans="2:23" ht="14" thickBot="1">
      <c r="B5" s="67" t="s">
        <v>80</v>
      </c>
      <c r="C5" s="67" t="s">
        <v>50</v>
      </c>
      <c r="D5" s="64" t="s">
        <v>50</v>
      </c>
      <c r="E5" s="64" t="s">
        <v>95</v>
      </c>
      <c r="F5" s="64" t="s">
        <v>51</v>
      </c>
      <c r="G5" s="64" t="s">
        <v>52</v>
      </c>
      <c r="H5" s="64" t="s">
        <v>213</v>
      </c>
      <c r="I5" s="64" t="s">
        <v>214</v>
      </c>
      <c r="J5" s="67" t="s">
        <v>120</v>
      </c>
      <c r="K5" s="65" t="s">
        <v>163</v>
      </c>
      <c r="L5" s="65"/>
      <c r="M5" s="65"/>
      <c r="N5" s="64" t="s">
        <v>107</v>
      </c>
      <c r="O5" s="64"/>
      <c r="P5" s="64"/>
      <c r="Q5" s="64"/>
      <c r="R5" s="65" t="s">
        <v>108</v>
      </c>
      <c r="S5" s="65"/>
      <c r="T5" s="65"/>
      <c r="U5" s="69" t="s">
        <v>106</v>
      </c>
      <c r="V5" s="64" t="s">
        <v>215</v>
      </c>
      <c r="W5" s="64" t="s">
        <v>216</v>
      </c>
    </row>
    <row r="6" spans="2:23">
      <c r="B6" s="68"/>
      <c r="C6" s="68"/>
      <c r="D6" s="66"/>
      <c r="E6" s="66"/>
      <c r="F6" s="66"/>
      <c r="G6" s="66"/>
      <c r="H6" s="66"/>
      <c r="I6" s="66"/>
      <c r="J6" s="68"/>
      <c r="K6" s="36" t="s">
        <v>15</v>
      </c>
      <c r="L6" s="36" t="s">
        <v>16</v>
      </c>
      <c r="M6" s="36" t="s">
        <v>104</v>
      </c>
      <c r="N6" s="36" t="s">
        <v>5</v>
      </c>
      <c r="O6" s="36" t="s">
        <v>6</v>
      </c>
      <c r="P6" s="36" t="s">
        <v>84</v>
      </c>
      <c r="Q6" s="36" t="s">
        <v>85</v>
      </c>
      <c r="R6" s="36" t="s">
        <v>5</v>
      </c>
      <c r="S6" s="36" t="s">
        <v>6</v>
      </c>
      <c r="T6" s="36" t="s">
        <v>256</v>
      </c>
      <c r="U6" s="68"/>
      <c r="V6" s="63"/>
      <c r="W6" s="63"/>
    </row>
    <row r="7" spans="2:23">
      <c r="B7" s="1" t="s">
        <v>82</v>
      </c>
      <c r="C7" s="1"/>
      <c r="D7" s="1"/>
      <c r="E7" s="1"/>
      <c r="F7" s="1"/>
      <c r="G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2:23">
      <c r="B8" s="1" t="s">
        <v>81</v>
      </c>
      <c r="C8" s="1"/>
      <c r="D8" s="1"/>
      <c r="E8" s="1"/>
      <c r="F8" s="1"/>
      <c r="G8" s="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2:23">
      <c r="B9" s="1" t="s">
        <v>82</v>
      </c>
      <c r="C9" s="1"/>
      <c r="D9" s="1"/>
      <c r="E9" s="1"/>
      <c r="F9" s="4"/>
      <c r="G9" s="2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2:23">
      <c r="B10" s="1" t="s">
        <v>81</v>
      </c>
      <c r="C10" s="1"/>
      <c r="D10" s="1"/>
      <c r="E10" s="1"/>
      <c r="F10" s="4"/>
      <c r="G10" s="2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2:23">
      <c r="B11" s="1" t="s">
        <v>83</v>
      </c>
      <c r="C11" s="1"/>
      <c r="D11" s="1"/>
      <c r="E11" s="1"/>
      <c r="F11" s="4"/>
      <c r="G11" s="2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2:23">
      <c r="B12" s="1" t="s">
        <v>0</v>
      </c>
      <c r="C12" s="1"/>
      <c r="D12" s="1"/>
      <c r="E12" s="1"/>
      <c r="F12" s="4"/>
      <c r="G12" s="2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2:23">
      <c r="B13" s="1" t="s">
        <v>1</v>
      </c>
      <c r="C13" s="1"/>
      <c r="D13" s="1"/>
      <c r="E13" s="1"/>
      <c r="F13" s="1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2:23">
      <c r="B14" s="1" t="s">
        <v>0</v>
      </c>
      <c r="C14" s="1"/>
      <c r="D14" s="1"/>
      <c r="E14" s="1"/>
      <c r="F14" s="1"/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2:23">
      <c r="B15" s="1"/>
      <c r="C15" s="1"/>
      <c r="D15" s="1"/>
      <c r="E15" s="1"/>
      <c r="F15" s="1"/>
      <c r="G15" s="2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2:23" ht="14" thickBot="1">
      <c r="B16" s="3"/>
      <c r="C16" s="3"/>
      <c r="D16" s="3"/>
      <c r="E16" s="3"/>
      <c r="F16" s="5"/>
      <c r="G16" s="24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9" spans="2:23">
      <c r="B19" s="41" t="s">
        <v>129</v>
      </c>
    </row>
    <row r="20" spans="2:23" ht="14" thickBot="1"/>
    <row r="21" spans="2:23" ht="14" thickBot="1">
      <c r="C21" s="67" t="s">
        <v>50</v>
      </c>
      <c r="D21" s="64" t="s">
        <v>50</v>
      </c>
      <c r="E21" s="64" t="s">
        <v>95</v>
      </c>
      <c r="F21" s="64" t="s">
        <v>204</v>
      </c>
      <c r="G21" s="64" t="s">
        <v>52</v>
      </c>
      <c r="H21" s="64" t="s">
        <v>206</v>
      </c>
      <c r="I21" s="64" t="s">
        <v>207</v>
      </c>
      <c r="J21" s="67" t="s">
        <v>120</v>
      </c>
      <c r="K21" s="65" t="s">
        <v>148</v>
      </c>
      <c r="L21" s="65"/>
      <c r="M21" s="65"/>
      <c r="N21" s="64" t="s">
        <v>107</v>
      </c>
      <c r="O21" s="64"/>
      <c r="P21" s="64"/>
      <c r="Q21" s="64"/>
      <c r="R21" s="65" t="s">
        <v>108</v>
      </c>
      <c r="S21" s="65"/>
      <c r="T21" s="65"/>
      <c r="U21" s="69" t="s">
        <v>42</v>
      </c>
      <c r="V21" s="64" t="s">
        <v>98</v>
      </c>
      <c r="W21" s="64" t="s">
        <v>216</v>
      </c>
    </row>
    <row r="22" spans="2:23">
      <c r="C22" s="68"/>
      <c r="D22" s="66"/>
      <c r="E22" s="66"/>
      <c r="F22" s="66"/>
      <c r="G22" s="66"/>
      <c r="H22" s="66"/>
      <c r="I22" s="66"/>
      <c r="J22" s="68"/>
      <c r="K22" s="42" t="s">
        <v>15</v>
      </c>
      <c r="L22" s="42" t="s">
        <v>256</v>
      </c>
      <c r="M22" s="42" t="s">
        <v>104</v>
      </c>
      <c r="N22" s="42" t="s">
        <v>5</v>
      </c>
      <c r="O22" s="42" t="s">
        <v>200</v>
      </c>
      <c r="P22" s="42" t="s">
        <v>256</v>
      </c>
      <c r="Q22" s="42" t="s">
        <v>2</v>
      </c>
      <c r="R22" s="42" t="s">
        <v>5</v>
      </c>
      <c r="S22" s="42" t="s">
        <v>200</v>
      </c>
      <c r="T22" s="42" t="s">
        <v>256</v>
      </c>
      <c r="U22" s="68"/>
      <c r="V22" s="63"/>
      <c r="W22" s="63"/>
    </row>
    <row r="23" spans="2:23">
      <c r="C23" s="1">
        <v>7</v>
      </c>
      <c r="D23" s="1" t="str">
        <f t="shared" ref="D23" si="0">ROMAN(C23)</f>
        <v>VII</v>
      </c>
      <c r="E23" s="1">
        <v>1</v>
      </c>
      <c r="F23" s="1" t="str">
        <f>VLOOKUP($C23,Gladiators!$B$6:$X$48,4,FALSE)</f>
        <v xml:space="preserve">Phoca </v>
      </c>
      <c r="G23" s="1" t="str">
        <f>VLOOKUP($C23,Gladiators!$B$6:$X$48,5,FALSE)</f>
        <v>Delphinus</v>
      </c>
      <c r="H23" s="1" t="str">
        <f>VLOOKUP($C23,Gladiators!$B$6:$X$48,6,FALSE)</f>
        <v xml:space="preserve">Samnite </v>
      </c>
      <c r="I23" s="1" t="str">
        <f>VLOOKUP($C23,Gladiators!$B$6:$X$48,7,FALSE)</f>
        <v xml:space="preserve">A </v>
      </c>
      <c r="J23" s="1">
        <f>VLOOKUP($C23,Gladiators!$B$6:$X$48,8,FALSE)</f>
        <v>14</v>
      </c>
      <c r="K23" s="1">
        <f>VLOOKUP($C23,Gladiators!$B$6:$X$48,9,FALSE)</f>
        <v>0</v>
      </c>
      <c r="L23" s="1">
        <f>VLOOKUP($C23,Gladiators!$B$6:$X$48,10,FALSE)</f>
        <v>0</v>
      </c>
      <c r="M23" s="1">
        <f>VLOOKUP($C23,Gladiators!$B$6:$X$48,11,FALSE)</f>
        <v>0</v>
      </c>
      <c r="N23" s="1">
        <f>VLOOKUP($C23,Gladiators!$B$6:$X$48,12,FALSE)</f>
        <v>0</v>
      </c>
      <c r="O23" s="1">
        <f>VLOOKUP($C23,Gladiators!$B$6:$X$48,13,FALSE)</f>
        <v>0</v>
      </c>
      <c r="P23" s="1">
        <f>VLOOKUP($C23,Gladiators!$B$6:$X$48,14,FALSE)</f>
        <v>0</v>
      </c>
      <c r="Q23" s="1">
        <f>VLOOKUP($C23,Gladiators!$B$6:$X$48,15,FALSE)</f>
        <v>0</v>
      </c>
      <c r="R23" s="1">
        <f>VLOOKUP($C23,Gladiators!$B$6:$X$48,16,FALSE)</f>
        <v>0</v>
      </c>
      <c r="S23" s="1">
        <f>VLOOKUP($C23,Gladiators!$B$6:$X$48,17,FALSE)</f>
        <v>0</v>
      </c>
      <c r="T23" s="1">
        <f>VLOOKUP($C23,Gladiators!$B$6:$X$48,18,FALSE)</f>
        <v>0</v>
      </c>
      <c r="U23" s="1">
        <f>VLOOKUP($C23,Gladiators!$B$6:$X$48,19,FALSE)</f>
        <v>0</v>
      </c>
      <c r="V23" s="1">
        <f>VLOOKUP($C23,Gladiators!$B$6:$X$48,20,FALSE)</f>
        <v>0</v>
      </c>
      <c r="W23" s="1">
        <f>VLOOKUP($C23,Gladiators!$B$6:$X$48,21,FALSE)</f>
        <v>0</v>
      </c>
    </row>
  </sheetData>
  <mergeCells count="29">
    <mergeCell ref="R21:T21"/>
    <mergeCell ref="U21:U22"/>
    <mergeCell ref="V21:V22"/>
    <mergeCell ref="W21:W22"/>
    <mergeCell ref="H21:H22"/>
    <mergeCell ref="I21:I22"/>
    <mergeCell ref="J21:J22"/>
    <mergeCell ref="K21:M21"/>
    <mergeCell ref="N21:Q21"/>
    <mergeCell ref="C21:C22"/>
    <mergeCell ref="D21:D22"/>
    <mergeCell ref="E21:E22"/>
    <mergeCell ref="F21:F22"/>
    <mergeCell ref="G21:G22"/>
    <mergeCell ref="B5:B6"/>
    <mergeCell ref="W5:W6"/>
    <mergeCell ref="C5:C6"/>
    <mergeCell ref="D5:D6"/>
    <mergeCell ref="E5:E6"/>
    <mergeCell ref="F5:F6"/>
    <mergeCell ref="G5:G6"/>
    <mergeCell ref="H5:H6"/>
    <mergeCell ref="I5:I6"/>
    <mergeCell ref="J5:J6"/>
    <mergeCell ref="K5:M5"/>
    <mergeCell ref="N5:Q5"/>
    <mergeCell ref="R5:T5"/>
    <mergeCell ref="U5:U6"/>
    <mergeCell ref="V5:V6"/>
  </mergeCells>
  <phoneticPr fontId="6" type="noConversion"/>
  <pageMargins left="0.75000000000000011" right="0.75000000000000011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B2:D43"/>
  <sheetViews>
    <sheetView showGridLines="0" workbookViewId="0">
      <selection activeCell="C49" sqref="C49"/>
    </sheetView>
  </sheetViews>
  <sheetFormatPr baseColWidth="10" defaultRowHeight="13"/>
  <cols>
    <col min="1" max="1" width="3.5703125" customWidth="1"/>
    <col min="2" max="2" width="3.7109375" customWidth="1"/>
    <col min="3" max="3" width="27.7109375" bestFit="1" customWidth="1"/>
    <col min="4" max="4" width="5.5703125" bestFit="1" customWidth="1"/>
  </cols>
  <sheetData>
    <row r="2" spans="2:4" ht="18">
      <c r="B2" s="11" t="s">
        <v>223</v>
      </c>
    </row>
    <row r="5" spans="2:4" ht="14" thickBot="1"/>
    <row r="6" spans="2:4" ht="14" thickBot="1">
      <c r="B6" s="49" t="s">
        <v>126</v>
      </c>
      <c r="C6" s="49" t="s">
        <v>130</v>
      </c>
      <c r="D6" s="49" t="s">
        <v>136</v>
      </c>
    </row>
    <row r="7" spans="2:4">
      <c r="B7" s="20">
        <v>-1</v>
      </c>
      <c r="C7" s="20" t="s">
        <v>131</v>
      </c>
      <c r="D7" s="20">
        <v>400</v>
      </c>
    </row>
    <row r="8" spans="2:4">
      <c r="B8" s="20">
        <v>-2</v>
      </c>
      <c r="C8" s="20" t="s">
        <v>132</v>
      </c>
      <c r="D8" s="20">
        <v>400</v>
      </c>
    </row>
    <row r="9" spans="2:4">
      <c r="B9" s="20">
        <v>-3</v>
      </c>
      <c r="C9" s="20" t="s">
        <v>133</v>
      </c>
      <c r="D9" s="20">
        <v>400</v>
      </c>
    </row>
    <row r="10" spans="2:4">
      <c r="B10" s="20">
        <v>-4</v>
      </c>
      <c r="C10" s="20" t="s">
        <v>137</v>
      </c>
      <c r="D10" s="20">
        <v>800</v>
      </c>
    </row>
    <row r="11" spans="2:4">
      <c r="B11" s="20">
        <v>-5</v>
      </c>
      <c r="C11" s="20" t="s">
        <v>132</v>
      </c>
      <c r="D11" s="20">
        <v>600</v>
      </c>
    </row>
    <row r="12" spans="2:4">
      <c r="B12" s="20">
        <v>-6</v>
      </c>
      <c r="C12" s="20" t="s">
        <v>134</v>
      </c>
      <c r="D12" s="20">
        <v>400</v>
      </c>
    </row>
    <row r="13" spans="2:4">
      <c r="B13" s="20">
        <v>-7</v>
      </c>
      <c r="C13" s="20" t="s">
        <v>135</v>
      </c>
      <c r="D13" s="20">
        <v>600</v>
      </c>
    </row>
    <row r="14" spans="2:4">
      <c r="B14" s="20">
        <v>-8</v>
      </c>
      <c r="C14" s="20" t="s">
        <v>138</v>
      </c>
      <c r="D14" s="20">
        <v>500</v>
      </c>
    </row>
    <row r="15" spans="2:4">
      <c r="B15" s="20">
        <v>-9</v>
      </c>
      <c r="C15" s="20" t="s">
        <v>139</v>
      </c>
      <c r="D15" s="20">
        <v>750</v>
      </c>
    </row>
    <row r="16" spans="2:4">
      <c r="B16" s="20">
        <v>-10</v>
      </c>
      <c r="C16" s="20" t="s">
        <v>140</v>
      </c>
      <c r="D16" s="47">
        <v>1200</v>
      </c>
    </row>
    <row r="17" spans="2:4">
      <c r="B17" s="20">
        <v>1</v>
      </c>
      <c r="C17" s="20" t="s">
        <v>131</v>
      </c>
      <c r="D17" s="20">
        <v>600</v>
      </c>
    </row>
    <row r="18" spans="2:4">
      <c r="B18" s="20">
        <v>2</v>
      </c>
      <c r="C18" s="20" t="s">
        <v>132</v>
      </c>
      <c r="D18" s="20">
        <v>600</v>
      </c>
    </row>
    <row r="19" spans="2:4">
      <c r="B19" s="20">
        <v>3</v>
      </c>
      <c r="C19" s="20" t="s">
        <v>133</v>
      </c>
      <c r="D19" s="20">
        <v>600</v>
      </c>
    </row>
    <row r="20" spans="2:4">
      <c r="B20" s="20">
        <v>4</v>
      </c>
      <c r="C20" s="20" t="s">
        <v>134</v>
      </c>
      <c r="D20" s="20">
        <v>600</v>
      </c>
    </row>
    <row r="21" spans="2:4">
      <c r="B21" s="20">
        <v>5</v>
      </c>
      <c r="C21" s="20" t="s">
        <v>143</v>
      </c>
      <c r="D21" s="47">
        <v>1200</v>
      </c>
    </row>
    <row r="22" spans="2:4">
      <c r="B22" s="20">
        <v>6</v>
      </c>
      <c r="C22" s="20" t="s">
        <v>141</v>
      </c>
      <c r="D22" s="47">
        <v>1000</v>
      </c>
    </row>
    <row r="23" spans="2:4">
      <c r="B23" s="20">
        <v>7</v>
      </c>
      <c r="C23" s="20" t="s">
        <v>142</v>
      </c>
      <c r="D23" s="47">
        <v>1000</v>
      </c>
    </row>
    <row r="24" spans="2:4">
      <c r="B24" s="20">
        <v>8</v>
      </c>
      <c r="C24" s="20" t="s">
        <v>138</v>
      </c>
      <c r="D24" s="20">
        <v>800</v>
      </c>
    </row>
    <row r="25" spans="2:4">
      <c r="B25" s="20">
        <v>9</v>
      </c>
      <c r="C25" s="20" t="s">
        <v>53</v>
      </c>
      <c r="D25" s="47">
        <v>2000</v>
      </c>
    </row>
    <row r="26" spans="2:4">
      <c r="B26" s="20">
        <v>10</v>
      </c>
      <c r="C26" s="20" t="s">
        <v>21</v>
      </c>
      <c r="D26" s="47">
        <v>2000</v>
      </c>
    </row>
    <row r="27" spans="2:4">
      <c r="B27" s="20">
        <v>11</v>
      </c>
      <c r="C27" s="20" t="s">
        <v>22</v>
      </c>
      <c r="D27" s="47">
        <v>1750</v>
      </c>
    </row>
    <row r="28" spans="2:4" ht="14" thickBot="1">
      <c r="B28" s="21">
        <v>12</v>
      </c>
      <c r="C28" s="21" t="s">
        <v>23</v>
      </c>
      <c r="D28" s="48">
        <v>1000</v>
      </c>
    </row>
    <row r="29" spans="2:4">
      <c r="D29" s="46"/>
    </row>
    <row r="30" spans="2:4">
      <c r="B30" s="41" t="s">
        <v>125</v>
      </c>
    </row>
    <row r="31" spans="2:4">
      <c r="D31" s="46"/>
    </row>
    <row r="35" spans="4:4">
      <c r="D35" s="46"/>
    </row>
    <row r="39" spans="4:4">
      <c r="D39" s="46"/>
    </row>
    <row r="41" spans="4:4">
      <c r="D41" s="46"/>
    </row>
    <row r="43" spans="4:4">
      <c r="D43" s="46"/>
    </row>
  </sheetData>
  <phoneticPr fontId="6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Info</vt:lpstr>
      <vt:lpstr>Gladiators</vt:lpstr>
      <vt:lpstr>Schools</vt:lpstr>
      <vt:lpstr>Munera summary</vt:lpstr>
      <vt:lpstr>Munera details</vt:lpstr>
      <vt:lpstr>Combat types</vt:lpstr>
    </vt:vector>
  </TitlesOfParts>
  <Company>University of Southampton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MTS gladiator campaign 1</dc:title>
  <dc:creator>Ian Hayward</dc:creator>
  <cp:keywords/>
  <cp:lastModifiedBy>A.E. Russell</cp:lastModifiedBy>
  <cp:lastPrinted>2009-07-24T20:10:13Z</cp:lastPrinted>
  <dcterms:created xsi:type="dcterms:W3CDTF">2009-03-25T19:49:57Z</dcterms:created>
  <dcterms:modified xsi:type="dcterms:W3CDTF">2011-01-25T21:23:32Z</dcterms:modified>
</cp:coreProperties>
</file>