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otes" sheetId="1" r:id="rId4"/>
    <sheet name="Screen" sheetId="2" r:id="rId5"/>
  </sheets>
</workbook>
</file>

<file path=xl/sharedStrings.xml><?xml version="1.0" encoding="utf-8"?>
<sst xmlns="http://schemas.openxmlformats.org/spreadsheetml/2006/main" uniqueCount="103">
  <si>
    <t>NOTES</t>
  </si>
  <si>
    <t>Distances</t>
  </si>
  <si>
    <r>
      <rPr>
        <sz val="10"/>
        <color indexed="8"/>
        <rFont val="DIN Alternate Bold"/>
      </rPr>
      <t xml:space="preserve">Distances are calculated with the help of this article: </t>
    </r>
    <r>
      <rPr>
        <u val="single"/>
        <sz val="10"/>
        <color indexed="8"/>
        <rFont val="DIN Alternate Bold"/>
      </rPr>
      <t>https://physicstoday.scitation.org/do/10.1063/PT.6.3.20190312a/full/</t>
    </r>
    <r>
      <rPr>
        <sz val="10"/>
        <color indexed="8"/>
        <rFont val="DIN Alternate Bold"/>
      </rPr>
      <t xml:space="preserve">.
</t>
    </r>
    <r>
      <rPr>
        <sz val="10"/>
        <color indexed="8"/>
        <rFont val="DIN Alternate Bold"/>
      </rPr>
      <t>All orbits are assumed circular.</t>
    </r>
  </si>
  <si>
    <t>Anderson and Tycho Stations are assumed to be on the same orbit as Ceres, with Anderson opposite Ceres, and Tycho at the L4/L3 point from Ceres.</t>
  </si>
  <si>
    <r>
      <rPr>
        <sz val="10"/>
        <color indexed="8"/>
        <rFont val="DIN Alternate Bold"/>
      </rPr>
      <t xml:space="preserve">I used this site to help me with the elliptic integrals: </t>
    </r>
    <r>
      <rPr>
        <u val="single"/>
        <sz val="10"/>
        <color indexed="8"/>
        <rFont val="DIN Alternate Bold"/>
      </rPr>
      <t>https://keisan.casio.com/exec/system/1180573458</t>
    </r>
  </si>
  <si>
    <r>
      <rPr>
        <sz val="10"/>
        <color indexed="8"/>
        <rFont val="DIN Alternate Bold"/>
      </rPr>
      <t xml:space="preserve">If you want to use real distances, I can recommend </t>
    </r>
    <r>
      <rPr>
        <u val="single"/>
        <sz val="10"/>
        <color indexed="8"/>
        <rFont val="DIN Alternate Bold"/>
      </rPr>
      <t>https://www.wolframalpha.com/input/?i=+distance+from+earth+to+mars+15%2F8%2F2215</t>
    </r>
    <r>
      <rPr>
        <sz val="10"/>
        <color indexed="8"/>
        <rFont val="DIN Alternate Bold"/>
      </rPr>
      <t>.</t>
    </r>
  </si>
  <si>
    <r>
      <rPr>
        <sz val="10"/>
        <color indexed="8"/>
        <rFont val="DIN Alternate Bold"/>
      </rPr>
      <t xml:space="preserve">You will need to know the date that the Expanse is set, and keep track of time. See: </t>
    </r>
    <r>
      <rPr>
        <u val="single"/>
        <sz val="10"/>
        <color indexed="8"/>
        <rFont val="DIN Alternate Bold"/>
      </rPr>
      <t>https://scifi.stackexchange.com/questions/156761/when-does-the-expanse-take-place</t>
    </r>
  </si>
  <si>
    <t>Travel times</t>
  </si>
  <si>
    <t>Travel times are calculated assuming the same acceleration and burn times for both acceleration and deceleration, with an intermediate coast, if that is necessary to reach the destination.</t>
  </si>
  <si>
    <t>Cell colours</t>
  </si>
  <si>
    <t>Cells with red text are for data input. 
Do not edit any of the other cells. 
Cells with white text and a red background are warnings (see below).</t>
  </si>
  <si>
    <t>How to use the TRAVEL TIME calculator</t>
  </si>
  <si>
    <t>Select the departure and destination locations in the ‘From’ and ‘To’ cells.
Set the acceleration in ‘Accel, a’ and the duration of burn in ‘Taccel, ta’.
‘Tcruise, tc’ gives the duration of the cruise period of the trip.
‘Total, t’ gives the total duration (i.e. acceleration period plus coast period plus deceleration period).
‘Propellant’ indicates how much propellant is used in units of acceleration * time (ie. delta v)
‘Fraction’ indicates what fraction of the ship’s propellant is used on the trip.</t>
  </si>
  <si>
    <t>How to use the TRAVEL TIME (GENERIC) calculator</t>
  </si>
  <si>
    <t>This is very much like the TRAVEL TIME calculator except, instead of selecting the departure and destination, you just enter the total distance to travel.</t>
  </si>
  <si>
    <t>How to use the TRAVEL TIME (NO COAST) calculator</t>
  </si>
  <si>
    <t>Enter the total distance and the acceleration. This will calculate the total time, assuming you are doing no coasting, just doing a burn-flip-burn.</t>
  </si>
  <si>
    <t>Ship parameters</t>
  </si>
  <si>
    <t>This contains information on the amount of burn and duration of burn the ship can do on a full tank of propellant.
 It is pre-populated with values for the Rocinante, based on a comment by Alex, along the lines of “the Roci can pull 0.3 g for about 4 weeks”.
I am assuming a inverse relationship between acceleration and burn duration. So the Roci can pull 0.3 g for 28 days, or 3 g for 2.8 days, etc.
The engine is probably less efficient at higher accelerations, but I haven’t tried to factor this in.
You will have to guess the values for other ships.</t>
  </si>
  <si>
    <t>‘Tcruise’ warning</t>
  </si>
  <si>
    <t>If the ‘Tcruise’ cell goes red, it indicates that a negative Tcruise has been calculated. This occurs when the acceleration and its duration are too large and you would overshoot the destination. Reduce ‘Accel’ and/or ‘Taccel’ until the ‘Tcruise’ cell is no longer red.</t>
  </si>
  <si>
    <t>Fraction’ (Propellant) warning.</t>
  </si>
  <si>
    <t>If this cell goes red, it indicate you do not have enough propellant to reach your destination. Reduce ‘Accel’ and/or ‘Taccel’ until the cell is no longer red.</t>
  </si>
  <si>
    <t>Comparison with distances in the rules</t>
  </si>
  <si>
    <r>
      <rPr>
        <sz val="10"/>
        <color indexed="8"/>
        <rFont val="DIN Alternate Bold"/>
      </rPr>
      <t xml:space="preserve">How do these value compare with the rules?
</t>
    </r>
    <r>
      <rPr>
        <sz val="10"/>
        <color indexed="8"/>
        <rFont val="DIN Alternate Bold"/>
      </rPr>
      <t xml:space="preserve">Distances are very different. This is a consequence of the arguments given in  </t>
    </r>
    <r>
      <rPr>
        <u val="single"/>
        <sz val="10"/>
        <color indexed="8"/>
        <rFont val="DIN Alternate Bold"/>
      </rPr>
      <t>https://physicstoday.scitation.org/do/10.1063/PT.6.3.20190312a/full/</t>
    </r>
    <r>
      <rPr>
        <sz val="10"/>
        <color indexed="8"/>
        <rFont val="DIN Alternate Bold"/>
      </rPr>
      <t>.</t>
    </r>
  </si>
  <si>
    <t>See, for example, Pluto to Neptune. In the rules it is 9.42 au. Here it is 45.6 au. It could be that the rules authors took the average distance between the two planets over the duration that the expanse is set.</t>
  </si>
  <si>
    <r>
      <rPr>
        <sz val="10"/>
        <color indexed="8"/>
        <rFont val="DIN Alternate Bold"/>
      </rPr>
      <t>However, this (</t>
    </r>
    <r>
      <rPr>
        <u val="single"/>
        <sz val="10"/>
        <color indexed="8"/>
        <rFont val="DIN Alternate Bold"/>
      </rPr>
      <t>https://www.wolframalpha.com/input/?i=+distance+from+neptune+to+pluto+01%2F07%2F2350</t>
    </r>
    <r>
      <rPr>
        <sz val="10"/>
        <color indexed="8"/>
        <rFont val="DIN Alternate Bold"/>
      </rPr>
      <t xml:space="preserve">) would suggest that the distance then is about 33 au. </t>
    </r>
  </si>
  <si>
    <t>Comparison of travel times with the rules</t>
  </si>
  <si>
    <t>Consider a trip from Earth to Jupiter (4.2 au in the rules). 
The rules give travel times of: 
257 hours at 0.3 g; 141 hours at 1 g; 53 hours at 7 g; 41 hours at 12 g.
Using the parameters for the Rocinante, this spreadsheet predicts (for 4.2 au):
257 hours at 0.3 g; 141 hours at 1 g; 53 hours at 7 g; 41 hours at 12 g.
Note: the two calculations are in good agreement (because none of these burns uses all the Roci’s propellant (the 12 g burn uses 69%).</t>
  </si>
  <si>
    <t>Consider now a trip from Earth to Pluto (38.53 au in the rules).
The rules give travel times of: 
778 hours at 0.3 g; 426 hours at 1 g; 161 hours at 7 g; 123 hours at 12 g 
(32.4 days, 17.8 days, 6.7 days, 5.1 days, respectively).
Using the parameters for the Rocinante, this spreadsheet predicts (for 38.53 au):
32.4 days at 0.3 g (35% propellant); 17.7 days at 1 g (63% propellant); 7.6 days at 7 g (100% propellant); 6.8 days at 12 g (100% propellant).</t>
  </si>
  <si>
    <t>So, for the 7 g and 12 g burns, the Roci has to coast for the middle section of the trip. She will achieve the same maximum speed in both cases, but will get to Pluto faster with the 12 g burn because she will hit that maximum speed faster, and maintain it for longer, than in the 7 g burn case.</t>
  </si>
  <si>
    <t>Miscellaneous</t>
  </si>
  <si>
    <t>This spreadsheet was developed in Apple’s Numbers application. It may have a few rough edges when converted to Microsoft Excel. I have tried as best as possible to structure it in Numbers to minimise any problems.</t>
  </si>
  <si>
    <t>Created by</t>
  </si>
  <si>
    <t xml:space="preserve">Ian Hayward. </t>
  </si>
  <si>
    <t>Comments/questions</t>
  </si>
  <si>
    <r>
      <rPr>
        <sz val="10"/>
        <color indexed="8"/>
        <rFont val="DIN Alternate Bold"/>
      </rPr>
      <t xml:space="preserve">Please email me at haywire at </t>
    </r>
    <r>
      <rPr>
        <u val="single"/>
        <sz val="10"/>
        <color indexed="8"/>
        <rFont val="DIN Alternate Bold"/>
      </rPr>
      <t>iandrea.co.uk</t>
    </r>
  </si>
  <si>
    <t>Version history</t>
  </si>
  <si>
    <t>09/02/2020: Version 01-A</t>
  </si>
  <si>
    <t>TRAVEL TIME (NO COAST)</t>
  </si>
  <si>
    <t>Use for no coast flights</t>
  </si>
  <si>
    <t>DISTANCE</t>
  </si>
  <si>
    <t>Distance</t>
  </si>
  <si>
    <t>au</t>
  </si>
  <si>
    <t>light min</t>
  </si>
  <si>
    <t>BURN</t>
  </si>
  <si>
    <t>Accel, a</t>
  </si>
  <si>
    <t>g</t>
  </si>
  <si>
    <t>CALCULATIONS</t>
  </si>
  <si>
    <t>m</t>
  </si>
  <si>
    <t>Accel</t>
  </si>
  <si>
    <t>m s^-2</t>
  </si>
  <si>
    <t>Taccel</t>
  </si>
  <si>
    <t>s</t>
  </si>
  <si>
    <t>DeltaV</t>
  </si>
  <si>
    <t>m s^-1</t>
  </si>
  <si>
    <t>au day^-1</t>
  </si>
  <si>
    <t>S/a</t>
  </si>
  <si>
    <t>s^2</t>
  </si>
  <si>
    <t>day^2</t>
  </si>
  <si>
    <t>Tcruise / tc</t>
  </si>
  <si>
    <t>TIMES</t>
  </si>
  <si>
    <t>Total, t</t>
  </si>
  <si>
    <t>days</t>
  </si>
  <si>
    <t>Tflip, tf</t>
  </si>
  <si>
    <t>PROPELLANT</t>
  </si>
  <si>
    <t>Propellant</t>
  </si>
  <si>
    <t>g days</t>
  </si>
  <si>
    <t>Fraction</t>
  </si>
  <si>
    <t>%</t>
  </si>
  <si>
    <t>SHIP PARAMETERS</t>
  </si>
  <si>
    <t>T</t>
  </si>
  <si>
    <t>TRAVEL TIME</t>
  </si>
  <si>
    <t>From</t>
  </si>
  <si>
    <t>Tycho</t>
  </si>
  <si>
    <t>To</t>
  </si>
  <si>
    <t>Jupiter</t>
  </si>
  <si>
    <t>Row</t>
  </si>
  <si>
    <t>Column</t>
  </si>
  <si>
    <t>Taccel, ta</t>
  </si>
  <si>
    <t>Time</t>
  </si>
  <si>
    <t>Tcruise, tc</t>
  </si>
  <si>
    <t>hours</t>
  </si>
  <si>
    <t>TRAVEL TIME (GENERIC)</t>
  </si>
  <si>
    <t>Use for generic flights</t>
  </si>
  <si>
    <t>Brought to you by:</t>
  </si>
  <si>
    <t>Ian Hayward</t>
  </si>
  <si>
    <t>ian at andrea.co.uk</t>
  </si>
  <si>
    <t>See the Notes tab for details on how to use this spreadsheet.</t>
  </si>
  <si>
    <t>DISTANCES / au</t>
  </si>
  <si>
    <t>Sol</t>
  </si>
  <si>
    <t>Mercury</t>
  </si>
  <si>
    <t>Venus</t>
  </si>
  <si>
    <t>Earth</t>
  </si>
  <si>
    <t>Eros</t>
  </si>
  <si>
    <t>Mars</t>
  </si>
  <si>
    <t>Ceres</t>
  </si>
  <si>
    <t>Anderson</t>
  </si>
  <si>
    <t>Saturn</t>
  </si>
  <si>
    <t>Uranus</t>
  </si>
  <si>
    <t>Neptune</t>
  </si>
  <si>
    <t>Pluto</t>
  </si>
  <si>
    <t>COMMUNICATION TIMES (ONE-WAY) / min</t>
  </si>
</sst>
</file>

<file path=xl/styles.xml><?xml version="1.0" encoding="utf-8"?>
<styleSheet xmlns="http://schemas.openxmlformats.org/spreadsheetml/2006/main">
  <numFmts count="3">
    <numFmt numFmtId="0" formatCode="General"/>
    <numFmt numFmtId="59" formatCode="0.0"/>
    <numFmt numFmtId="60" formatCode="0.0E+00"/>
  </numFmts>
  <fonts count="7">
    <font>
      <sz val="10"/>
      <color indexed="8"/>
      <name val="Helvetica Neue"/>
    </font>
    <font>
      <sz val="12"/>
      <color indexed="8"/>
      <name val="Helvetica Neue"/>
    </font>
    <font>
      <b val="1"/>
      <sz val="14"/>
      <color indexed="9"/>
      <name val="Helvetica Neue"/>
    </font>
    <font>
      <sz val="10"/>
      <color indexed="9"/>
      <name val="DIN Alternate Bold"/>
    </font>
    <font>
      <sz val="10"/>
      <color indexed="8"/>
      <name val="DIN Alternate Bold"/>
    </font>
    <font>
      <u val="single"/>
      <sz val="10"/>
      <color indexed="8"/>
      <name val="DIN Alternate Bold"/>
    </font>
    <font>
      <sz val="10"/>
      <color indexed="13"/>
      <name val="DIN Alternate Bold"/>
    </font>
  </fonts>
  <fills count="6">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8"/>
        <bgColor auto="1"/>
      </patternFill>
    </fill>
    <fill>
      <patternFill patternType="solid">
        <fgColor indexed="15"/>
        <bgColor auto="1"/>
      </patternFill>
    </fill>
  </fills>
  <borders count="36">
    <border>
      <left/>
      <right/>
      <top/>
      <bottom/>
      <diagonal/>
    </border>
    <border>
      <left style="medium">
        <color indexed="10"/>
      </left>
      <right style="thin">
        <color indexed="11"/>
      </right>
      <top style="medium">
        <color indexed="10"/>
      </top>
      <bottom/>
      <diagonal/>
    </border>
    <border>
      <left style="thin">
        <color indexed="11"/>
      </left>
      <right style="medium">
        <color indexed="10"/>
      </right>
      <top style="medium">
        <color indexed="10"/>
      </top>
      <bottom/>
      <diagonal/>
    </border>
    <border>
      <left style="medium">
        <color indexed="10"/>
      </left>
      <right style="thin">
        <color indexed="11"/>
      </right>
      <top/>
      <bottom/>
      <diagonal/>
    </border>
    <border>
      <left style="thin">
        <color indexed="11"/>
      </left>
      <right style="medium">
        <color indexed="10"/>
      </right>
      <top/>
      <bottom/>
      <diagonal/>
    </border>
    <border>
      <left style="medium">
        <color indexed="10"/>
      </left>
      <right style="thin">
        <color indexed="11"/>
      </right>
      <top/>
      <bottom style="medium">
        <color indexed="10"/>
      </bottom>
      <diagonal/>
    </border>
    <border>
      <left style="thin">
        <color indexed="11"/>
      </left>
      <right style="medium">
        <color indexed="10"/>
      </right>
      <top/>
      <bottom style="medium">
        <color indexed="10"/>
      </bottom>
      <diagonal/>
    </border>
    <border>
      <left style="thin">
        <color indexed="11"/>
      </left>
      <right style="thin">
        <color indexed="11"/>
      </right>
      <top style="medium">
        <color indexed="10"/>
      </top>
      <bottom/>
      <diagonal/>
    </border>
    <border>
      <left style="thin">
        <color indexed="11"/>
      </left>
      <right style="thin">
        <color indexed="11"/>
      </right>
      <top/>
      <bottom/>
      <diagonal/>
    </border>
    <border>
      <left style="thin">
        <color indexed="11"/>
      </left>
      <right style="thin">
        <color indexed="11"/>
      </right>
      <top/>
      <bottom style="medium">
        <color indexed="10"/>
      </bottom>
      <diagonal/>
    </border>
    <border>
      <left style="medium">
        <color indexed="16"/>
      </left>
      <right style="thin">
        <color indexed="11"/>
      </right>
      <top style="medium">
        <color indexed="16"/>
      </top>
      <bottom/>
      <diagonal/>
    </border>
    <border>
      <left style="thin">
        <color indexed="11"/>
      </left>
      <right style="thin">
        <color indexed="11"/>
      </right>
      <top style="medium">
        <color indexed="16"/>
      </top>
      <bottom/>
      <diagonal/>
    </border>
    <border>
      <left style="thin">
        <color indexed="11"/>
      </left>
      <right style="medium">
        <color indexed="16"/>
      </right>
      <top style="medium">
        <color indexed="16"/>
      </top>
      <bottom/>
      <diagonal/>
    </border>
    <border>
      <left style="medium">
        <color indexed="16"/>
      </left>
      <right style="thin">
        <color indexed="11"/>
      </right>
      <top/>
      <bottom/>
      <diagonal/>
    </border>
    <border>
      <left style="thin">
        <color indexed="11"/>
      </left>
      <right style="medium">
        <color indexed="16"/>
      </right>
      <top/>
      <bottom/>
      <diagonal/>
    </border>
    <border>
      <left style="medium">
        <color indexed="16"/>
      </left>
      <right style="thin">
        <color indexed="11"/>
      </right>
      <top/>
      <bottom style="medium">
        <color indexed="16"/>
      </bottom>
      <diagonal/>
    </border>
    <border>
      <left style="thin">
        <color indexed="11"/>
      </left>
      <right style="thin">
        <color indexed="11"/>
      </right>
      <top/>
      <bottom style="medium">
        <color indexed="16"/>
      </bottom>
      <diagonal/>
    </border>
    <border>
      <left style="thin">
        <color indexed="11"/>
      </left>
      <right style="medium">
        <color indexed="16"/>
      </right>
      <top/>
      <bottom style="medium">
        <color indexed="16"/>
      </bottom>
      <diagonal/>
    </border>
    <border>
      <left style="medium">
        <color indexed="17"/>
      </left>
      <right style="thin">
        <color indexed="11"/>
      </right>
      <top style="medium">
        <color indexed="17"/>
      </top>
      <bottom/>
      <diagonal/>
    </border>
    <border>
      <left style="thin">
        <color indexed="11"/>
      </left>
      <right style="thin">
        <color indexed="11"/>
      </right>
      <top style="medium">
        <color indexed="17"/>
      </top>
      <bottom/>
      <diagonal/>
    </border>
    <border>
      <left style="thin">
        <color indexed="11"/>
      </left>
      <right style="medium">
        <color indexed="17"/>
      </right>
      <top style="medium">
        <color indexed="17"/>
      </top>
      <bottom/>
      <diagonal/>
    </border>
    <border>
      <left style="medium">
        <color indexed="17"/>
      </left>
      <right style="thin">
        <color indexed="11"/>
      </right>
      <top/>
      <bottom/>
      <diagonal/>
    </border>
    <border>
      <left style="thin">
        <color indexed="11"/>
      </left>
      <right style="medium">
        <color indexed="17"/>
      </right>
      <top/>
      <bottom/>
      <diagonal/>
    </border>
    <border>
      <left style="medium">
        <color indexed="17"/>
      </left>
      <right style="thin">
        <color indexed="11"/>
      </right>
      <top/>
      <bottom style="medium">
        <color indexed="17"/>
      </bottom>
      <diagonal/>
    </border>
    <border>
      <left style="thin">
        <color indexed="11"/>
      </left>
      <right style="thin">
        <color indexed="11"/>
      </right>
      <top/>
      <bottom style="medium">
        <color indexed="17"/>
      </bottom>
      <diagonal/>
    </border>
    <border>
      <left style="thin">
        <color indexed="11"/>
      </left>
      <right style="medium">
        <color indexed="17"/>
      </right>
      <top/>
      <bottom style="medium">
        <color indexed="17"/>
      </bottom>
      <diagonal/>
    </border>
    <border>
      <left style="medium">
        <color indexed="16"/>
      </left>
      <right style="medium">
        <color indexed="16"/>
      </right>
      <top style="medium">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10"/>
      </left>
      <right>
        <color indexed="8"/>
      </right>
      <top style="medium">
        <color indexed="10"/>
      </top>
      <bottom style="medium">
        <color indexed="8"/>
      </bottom>
      <diagonal/>
    </border>
    <border>
      <left style="thin">
        <color indexed="11"/>
      </left>
      <right>
        <color indexed="8"/>
      </right>
      <top style="medium">
        <color indexed="10"/>
      </top>
      <bottom style="medium">
        <color indexed="8"/>
      </bottom>
      <diagonal/>
    </border>
    <border>
      <left>
        <color indexed="8"/>
      </left>
      <right>
        <color indexed="8"/>
      </right>
      <top style="medium">
        <color indexed="10"/>
      </top>
      <bottom style="medium">
        <color indexed="8"/>
      </bottom>
      <diagonal/>
    </border>
    <border>
      <left>
        <color indexed="8"/>
      </left>
      <right style="medium">
        <color indexed="10"/>
      </right>
      <top style="medium">
        <color indexed="10"/>
      </top>
      <bottom style="medium">
        <color indexed="8"/>
      </bottom>
      <diagonal/>
    </border>
    <border>
      <left style="medium">
        <color indexed="10"/>
      </left>
      <right style="thin">
        <color indexed="11"/>
      </right>
      <top style="medium">
        <color indexed="8"/>
      </top>
      <bottom/>
      <diagonal/>
    </border>
    <border>
      <left style="thin">
        <color indexed="11"/>
      </left>
      <right style="thin">
        <color indexed="11"/>
      </right>
      <top style="medium">
        <color indexed="8"/>
      </top>
      <bottom/>
      <diagonal/>
    </border>
    <border>
      <left style="thin">
        <color indexed="11"/>
      </left>
      <right style="medium">
        <color indexed="10"/>
      </right>
      <top style="medium">
        <color indexed="8"/>
      </top>
      <bottom/>
      <diagonal/>
    </border>
  </borders>
  <cellStyleXfs count="1">
    <xf numFmtId="0" fontId="0" applyNumberFormat="0" applyFont="1" applyFill="0" applyBorder="0" applyAlignment="1" applyProtection="0">
      <alignment vertical="top" wrapText="1"/>
    </xf>
  </cellStyleXfs>
  <cellXfs count="86">
    <xf numFmtId="0" fontId="0" applyNumberFormat="0" applyFont="1" applyFill="0" applyBorder="0" applyAlignment="1" applyProtection="0">
      <alignment vertical="top" wrapText="1"/>
    </xf>
    <xf numFmtId="0" fontId="0" applyNumberFormat="1" applyFont="1" applyFill="0" applyBorder="0" applyAlignment="1" applyProtection="0">
      <alignment horizontal="center" vertical="top" wrapText="1"/>
    </xf>
    <xf numFmtId="49" fontId="3" fillId="2" borderId="1" applyNumberFormat="1" applyFont="1" applyFill="1" applyBorder="1" applyAlignment="1" applyProtection="0">
      <alignment horizontal="left" vertical="top" wrapText="1"/>
    </xf>
    <xf numFmtId="0" fontId="0" borderId="2" applyNumberFormat="0" applyFont="1" applyFill="0" applyBorder="1" applyAlignment="1" applyProtection="0">
      <alignment horizontal="center" vertical="top" wrapText="1"/>
    </xf>
    <xf numFmtId="49" fontId="4" fillId="3" borderId="3" applyNumberFormat="1" applyFont="1" applyFill="1" applyBorder="1" applyAlignment="1" applyProtection="0">
      <alignment horizontal="left" vertical="top" wrapText="1"/>
    </xf>
    <xf numFmtId="49" fontId="4" fillId="3" borderId="4" applyNumberFormat="1" applyFont="1" applyFill="1" applyBorder="1" applyAlignment="1" applyProtection="0">
      <alignment horizontal="left" vertical="top" wrapText="1"/>
    </xf>
    <xf numFmtId="0" fontId="0" borderId="3" applyNumberFormat="0" applyFont="1" applyFill="0" applyBorder="1" applyAlignment="1" applyProtection="0">
      <alignment horizontal="center" vertical="top" wrapText="1"/>
    </xf>
    <xf numFmtId="49" fontId="4" borderId="4" applyNumberFormat="1" applyFont="1" applyFill="0" applyBorder="1" applyAlignment="1" applyProtection="0">
      <alignment horizontal="left" vertical="top" wrapText="1"/>
    </xf>
    <xf numFmtId="0" fontId="0" fillId="3" borderId="3" applyNumberFormat="0" applyFont="1" applyFill="1" applyBorder="1" applyAlignment="1" applyProtection="0">
      <alignment horizontal="center" vertical="top" wrapText="1"/>
    </xf>
    <xf numFmtId="49" fontId="4" borderId="3" applyNumberFormat="1" applyFont="1" applyFill="0" applyBorder="1" applyAlignment="1" applyProtection="0">
      <alignment horizontal="left" vertical="top" wrapText="1"/>
    </xf>
    <xf numFmtId="49" fontId="4" fillId="3" borderId="5" applyNumberFormat="1" applyFont="1" applyFill="1" applyBorder="1" applyAlignment="1" applyProtection="0">
      <alignment horizontal="left" vertical="top" wrapText="1"/>
    </xf>
    <xf numFmtId="49" fontId="4" fillId="3" borderId="6" applyNumberFormat="1" applyFont="1" applyFill="1" applyBorder="1" applyAlignment="1" applyProtection="0">
      <alignment horizontal="left" vertical="top" wrapText="1"/>
    </xf>
    <xf numFmtId="0" fontId="0" applyNumberFormat="1" applyFont="1" applyFill="0" applyBorder="0" applyAlignment="1" applyProtection="0">
      <alignment horizontal="center" vertical="top" wrapText="1"/>
    </xf>
    <xf numFmtId="0" fontId="0" borderId="7" applyNumberFormat="0" applyFont="1" applyFill="0" applyBorder="1" applyAlignment="1" applyProtection="0">
      <alignment horizontal="center" vertical="top" wrapText="1"/>
    </xf>
    <xf numFmtId="0" fontId="0" fillId="3" borderId="8" applyNumberFormat="0" applyFont="1" applyFill="1" applyBorder="1" applyAlignment="1" applyProtection="0">
      <alignment horizontal="center" vertical="top" wrapText="1"/>
    </xf>
    <xf numFmtId="0" fontId="0" fillId="3" borderId="4" applyNumberFormat="0" applyFont="1" applyFill="1" applyBorder="1" applyAlignment="1" applyProtection="0">
      <alignment horizontal="center" vertical="top" wrapText="1"/>
    </xf>
    <xf numFmtId="49" fontId="3" fillId="4" borderId="3" applyNumberFormat="1" applyFont="1" applyFill="1" applyBorder="1" applyAlignment="1" applyProtection="0">
      <alignment horizontal="left" vertical="top" wrapText="1"/>
    </xf>
    <xf numFmtId="0" fontId="0" borderId="8" applyNumberFormat="0" applyFont="1" applyFill="0" applyBorder="1" applyAlignment="1" applyProtection="0">
      <alignment horizontal="center" vertical="top" wrapText="1"/>
    </xf>
    <xf numFmtId="0" fontId="0" borderId="4" applyNumberFormat="0" applyFont="1" applyFill="0" applyBorder="1" applyAlignment="1" applyProtection="0">
      <alignment horizontal="center" vertical="top" wrapText="1"/>
    </xf>
    <xf numFmtId="49" fontId="4" fillId="3" borderId="3" applyNumberFormat="1" applyFont="1" applyFill="1" applyBorder="1" applyAlignment="1" applyProtection="0">
      <alignment horizontal="right" vertical="top" wrapText="1"/>
    </xf>
    <xf numFmtId="0" fontId="6" fillId="3" borderId="8" applyNumberFormat="1" applyFont="1" applyFill="1" applyBorder="1" applyAlignment="1" applyProtection="0">
      <alignment horizontal="center" vertical="top" wrapText="1"/>
    </xf>
    <xf numFmtId="49" fontId="4" borderId="3" applyNumberFormat="1" applyFont="1" applyFill="0" applyBorder="1" applyAlignment="1" applyProtection="0">
      <alignment horizontal="right" vertical="top" wrapText="1"/>
    </xf>
    <xf numFmtId="59" fontId="4" borderId="8" applyNumberFormat="1" applyFont="1" applyFill="0" applyBorder="1" applyAlignment="1" applyProtection="0">
      <alignment horizontal="center" vertical="top" wrapText="1"/>
    </xf>
    <xf numFmtId="59" fontId="6" borderId="8" applyNumberFormat="1" applyFont="1" applyFill="0" applyBorder="1" applyAlignment="1" applyProtection="0">
      <alignment horizontal="center" vertical="top" wrapText="1"/>
    </xf>
    <xf numFmtId="60" fontId="4" borderId="8" applyNumberFormat="1" applyFont="1" applyFill="0" applyBorder="1" applyAlignment="1" applyProtection="0">
      <alignment horizontal="center" vertical="top" wrapText="1"/>
    </xf>
    <xf numFmtId="59" fontId="4" fillId="3" borderId="8" applyNumberFormat="1" applyFont="1" applyFill="1" applyBorder="1" applyAlignment="1" applyProtection="0">
      <alignment horizontal="center" vertical="top" wrapText="1"/>
    </xf>
    <xf numFmtId="1" fontId="4" fillId="3" borderId="8" applyNumberFormat="1" applyFont="1" applyFill="1" applyBorder="1" applyAlignment="1" applyProtection="0">
      <alignment horizontal="center" vertical="top" wrapText="1"/>
    </xf>
    <xf numFmtId="60" fontId="4" fillId="3" borderId="8" applyNumberFormat="1" applyFont="1" applyFill="1" applyBorder="1" applyAlignment="1" applyProtection="0">
      <alignment horizontal="center" vertical="top" wrapText="1"/>
    </xf>
    <xf numFmtId="49" fontId="4" fillId="3" borderId="5" applyNumberFormat="1" applyFont="1" applyFill="1" applyBorder="1" applyAlignment="1" applyProtection="0">
      <alignment horizontal="right" vertical="top" wrapText="1"/>
    </xf>
    <xf numFmtId="1" fontId="4" fillId="3" borderId="9" applyNumberFormat="1" applyFont="1" applyFill="1" applyBorder="1" applyAlignment="1" applyProtection="0">
      <alignment horizontal="center" vertical="top" wrapText="1"/>
    </xf>
    <xf numFmtId="0" fontId="0" applyNumberFormat="1" applyFont="1" applyFill="0" applyBorder="0" applyAlignment="1" applyProtection="0">
      <alignment horizontal="center" vertical="top" wrapText="1"/>
    </xf>
    <xf numFmtId="49" fontId="3" fillId="2" borderId="10" applyNumberFormat="1" applyFont="1" applyFill="1" applyBorder="1" applyAlignment="1" applyProtection="0">
      <alignment horizontal="left" vertical="top" wrapText="1"/>
    </xf>
    <xf numFmtId="0" fontId="0" borderId="11" applyNumberFormat="0" applyFont="1" applyFill="0" applyBorder="1" applyAlignment="1" applyProtection="0">
      <alignment horizontal="center" vertical="top" wrapText="1"/>
    </xf>
    <xf numFmtId="0" fontId="0" borderId="12" applyNumberFormat="0" applyFont="1" applyFill="0" applyBorder="1" applyAlignment="1" applyProtection="0">
      <alignment horizontal="center" vertical="top" wrapText="1"/>
    </xf>
    <xf numFmtId="49" fontId="4" fillId="3" borderId="13" applyNumberFormat="1" applyFont="1" applyFill="1" applyBorder="1" applyAlignment="1" applyProtection="0">
      <alignment horizontal="right" vertical="top" wrapText="1"/>
    </xf>
    <xf numFmtId="59" fontId="6" fillId="3" borderId="8" applyNumberFormat="1" applyFont="1" applyFill="1" applyBorder="1" applyAlignment="1" applyProtection="0">
      <alignment horizontal="center" vertical="top" wrapText="1"/>
    </xf>
    <xf numFmtId="49" fontId="4" fillId="3" borderId="14" applyNumberFormat="1" applyFont="1" applyFill="1" applyBorder="1" applyAlignment="1" applyProtection="0">
      <alignment horizontal="left" vertical="top" wrapText="1"/>
    </xf>
    <xf numFmtId="49" fontId="4" borderId="13" applyNumberFormat="1" applyFont="1" applyFill="0" applyBorder="1" applyAlignment="1" applyProtection="0">
      <alignment horizontal="right" vertical="top" wrapText="1"/>
    </xf>
    <xf numFmtId="49" fontId="4" borderId="14" applyNumberFormat="1" applyFont="1" applyFill="0" applyBorder="1" applyAlignment="1" applyProtection="0">
      <alignment horizontal="left" vertical="top" wrapText="1"/>
    </xf>
    <xf numFmtId="49" fontId="4" fillId="3" borderId="15" applyNumberFormat="1" applyFont="1" applyFill="1" applyBorder="1" applyAlignment="1" applyProtection="0">
      <alignment horizontal="right" vertical="top" wrapText="1"/>
    </xf>
    <xf numFmtId="59" fontId="4" fillId="3" borderId="16" applyNumberFormat="1" applyFont="1" applyFill="1" applyBorder="1" applyAlignment="1" applyProtection="0">
      <alignment horizontal="center" vertical="top" wrapText="1"/>
    </xf>
    <xf numFmtId="49" fontId="4" fillId="3" borderId="17" applyNumberFormat="1" applyFont="1" applyFill="1" applyBorder="1" applyAlignment="1" applyProtection="0">
      <alignment horizontal="left" vertical="top" wrapText="1"/>
    </xf>
    <xf numFmtId="0" fontId="0" applyNumberFormat="1" applyFont="1" applyFill="0" applyBorder="0" applyAlignment="1" applyProtection="0">
      <alignment horizontal="center" vertical="top" wrapText="1"/>
    </xf>
    <xf numFmtId="49" fontId="3" fillId="2" borderId="18" applyNumberFormat="1" applyFont="1" applyFill="1" applyBorder="1" applyAlignment="1" applyProtection="0">
      <alignment horizontal="left" vertical="top" wrapText="1"/>
    </xf>
    <xf numFmtId="0" fontId="0" borderId="19" applyNumberFormat="0" applyFont="1" applyFill="0" applyBorder="1" applyAlignment="1" applyProtection="0">
      <alignment horizontal="center" vertical="top" wrapText="1"/>
    </xf>
    <xf numFmtId="0" fontId="0" borderId="20" applyNumberFormat="0" applyFont="1" applyFill="0" applyBorder="1" applyAlignment="1" applyProtection="0">
      <alignment horizontal="center" vertical="top" wrapText="1"/>
    </xf>
    <xf numFmtId="49" fontId="3" fillId="4" borderId="21" applyNumberFormat="1" applyFont="1" applyFill="1" applyBorder="1" applyAlignment="1" applyProtection="0">
      <alignment horizontal="left" vertical="top" wrapText="1"/>
    </xf>
    <xf numFmtId="0" fontId="0" fillId="3" borderId="22" applyNumberFormat="0" applyFont="1" applyFill="1" applyBorder="1" applyAlignment="1" applyProtection="0">
      <alignment horizontal="center" vertical="top" wrapText="1"/>
    </xf>
    <xf numFmtId="49" fontId="4" borderId="21" applyNumberFormat="1" applyFont="1" applyFill="0" applyBorder="1" applyAlignment="1" applyProtection="0">
      <alignment horizontal="right" vertical="top" wrapText="1"/>
    </xf>
    <xf numFmtId="49" fontId="6" borderId="8" applyNumberFormat="1" applyFont="1" applyFill="0" applyBorder="1" applyAlignment="1" applyProtection="0">
      <alignment horizontal="left" vertical="top" wrapText="1"/>
    </xf>
    <xf numFmtId="0" fontId="0" borderId="22" applyNumberFormat="0" applyFont="1" applyFill="0" applyBorder="1" applyAlignment="1" applyProtection="0">
      <alignment horizontal="center" vertical="top" wrapText="1"/>
    </xf>
    <xf numFmtId="49" fontId="4" fillId="3" borderId="21" applyNumberFormat="1" applyFont="1" applyFill="1" applyBorder="1" applyAlignment="1" applyProtection="0">
      <alignment horizontal="right" vertical="top" wrapText="1"/>
    </xf>
    <xf numFmtId="49" fontId="6" fillId="3" borderId="8" applyNumberFormat="1" applyFont="1" applyFill="1" applyBorder="1" applyAlignment="1" applyProtection="0">
      <alignment horizontal="left" vertical="top" wrapText="1"/>
    </xf>
    <xf numFmtId="49" fontId="0" borderId="21" applyNumberFormat="1" applyFont="1" applyFill="0" applyBorder="1" applyAlignment="1" applyProtection="0">
      <alignment horizontal="center" vertical="top" wrapText="1"/>
    </xf>
    <xf numFmtId="0" fontId="0" borderId="8" applyNumberFormat="1" applyFont="1" applyFill="0" applyBorder="1" applyAlignment="1" applyProtection="0">
      <alignment horizontal="center" vertical="top" wrapText="1"/>
    </xf>
    <xf numFmtId="49" fontId="0" fillId="3" borderId="21" applyNumberFormat="1" applyFont="1" applyFill="1" applyBorder="1" applyAlignment="1" applyProtection="0">
      <alignment horizontal="center" vertical="top" wrapText="1"/>
    </xf>
    <xf numFmtId="0" fontId="0" fillId="3" borderId="8" applyNumberFormat="1" applyFont="1" applyFill="1" applyBorder="1" applyAlignment="1" applyProtection="0">
      <alignment horizontal="center" vertical="top" wrapText="1"/>
    </xf>
    <xf numFmtId="49" fontId="4" borderId="22" applyNumberFormat="1" applyFont="1" applyFill="0" applyBorder="1" applyAlignment="1" applyProtection="0">
      <alignment horizontal="left" vertical="top" wrapText="1"/>
    </xf>
    <xf numFmtId="49" fontId="4" fillId="3" borderId="22" applyNumberFormat="1" applyFont="1" applyFill="1" applyBorder="1" applyAlignment="1" applyProtection="0">
      <alignment horizontal="left" vertical="top" wrapText="1"/>
    </xf>
    <xf numFmtId="49" fontId="4" borderId="23" applyNumberFormat="1" applyFont="1" applyFill="0" applyBorder="1" applyAlignment="1" applyProtection="0">
      <alignment horizontal="right" vertical="top" wrapText="1"/>
    </xf>
    <xf numFmtId="1" fontId="4" borderId="24" applyNumberFormat="1" applyFont="1" applyFill="0" applyBorder="1" applyAlignment="1" applyProtection="0">
      <alignment horizontal="center" vertical="top" wrapText="1"/>
    </xf>
    <xf numFmtId="49" fontId="4" borderId="25" applyNumberFormat="1" applyFont="1" applyFill="0" applyBorder="1" applyAlignment="1" applyProtection="0">
      <alignment horizontal="left" vertical="top" wrapText="1"/>
    </xf>
    <xf numFmtId="0" fontId="0" applyNumberFormat="1" applyFont="1" applyFill="0" applyBorder="0" applyAlignment="1" applyProtection="0">
      <alignment horizontal="center" vertical="top" wrapText="1"/>
    </xf>
    <xf numFmtId="1" fontId="4" borderId="8" applyNumberFormat="1" applyFont="1" applyFill="0" applyBorder="1" applyAlignment="1" applyProtection="0">
      <alignment horizontal="center" vertical="top" wrapText="1"/>
    </xf>
    <xf numFmtId="0" fontId="0" applyNumberFormat="1" applyFont="1" applyFill="0" applyBorder="0" applyAlignment="1" applyProtection="0">
      <alignment horizontal="center" vertical="top" wrapText="1"/>
    </xf>
    <xf numFmtId="49" fontId="3" fillId="2" borderId="26" applyNumberFormat="1" applyFont="1" applyFill="1" applyBorder="1" applyAlignment="1" applyProtection="0">
      <alignment horizontal="left" vertical="top" wrapText="1"/>
    </xf>
    <xf numFmtId="49" fontId="4" fillId="3" borderId="27" applyNumberFormat="1" applyFont="1" applyFill="1" applyBorder="1" applyAlignment="1" applyProtection="0">
      <alignment horizontal="left" vertical="top" wrapText="1"/>
    </xf>
    <xf numFmtId="49" fontId="4" borderId="27" applyNumberFormat="1" applyFont="1" applyFill="0" applyBorder="1" applyAlignment="1" applyProtection="0">
      <alignment horizontal="left" vertical="top" wrapText="1"/>
    </xf>
    <xf numFmtId="49" fontId="3" fillId="5" borderId="28" applyNumberFormat="1" applyFont="1" applyFill="1" applyBorder="1" applyAlignment="1" applyProtection="0">
      <alignment horizontal="left" vertical="top" wrapText="1"/>
    </xf>
    <xf numFmtId="0" fontId="0" applyNumberFormat="1" applyFont="1" applyFill="0" applyBorder="0" applyAlignment="1" applyProtection="0">
      <alignment horizontal="center" vertical="top" wrapText="1"/>
    </xf>
    <xf numFmtId="49" fontId="3" fillId="2" borderId="29" applyNumberFormat="1" applyFont="1" applyFill="1" applyBorder="1" applyAlignment="1" applyProtection="0">
      <alignment horizontal="left" vertical="top"/>
    </xf>
    <xf numFmtId="0" fontId="0" fillId="2" borderId="30" applyNumberFormat="0" applyFont="1" applyFill="1" applyBorder="1" applyAlignment="1" applyProtection="0">
      <alignment horizontal="center" vertical="top" wrapText="1"/>
    </xf>
    <xf numFmtId="0" fontId="4" fillId="2" borderId="31" applyNumberFormat="0" applyFont="1" applyFill="1" applyBorder="1" applyAlignment="1" applyProtection="0">
      <alignment horizontal="center" vertical="top" wrapText="1"/>
    </xf>
    <xf numFmtId="0" fontId="4" fillId="2" borderId="32" applyNumberFormat="0" applyFont="1" applyFill="1" applyBorder="1" applyAlignment="1" applyProtection="0">
      <alignment horizontal="center" vertical="top" wrapText="1"/>
    </xf>
    <xf numFmtId="0" fontId="4" borderId="33" applyNumberFormat="0" applyFont="1" applyFill="0" applyBorder="1" applyAlignment="1" applyProtection="0">
      <alignment horizontal="center" vertical="top" wrapText="1"/>
    </xf>
    <xf numFmtId="0" fontId="0" borderId="34" applyNumberFormat="0" applyFont="1" applyFill="0" applyBorder="1" applyAlignment="1" applyProtection="0">
      <alignment horizontal="center" vertical="top" wrapText="1"/>
    </xf>
    <xf numFmtId="49" fontId="4" borderId="34" applyNumberFormat="1" applyFont="1" applyFill="0" applyBorder="1" applyAlignment="1" applyProtection="0">
      <alignment horizontal="center" vertical="top" wrapText="1"/>
    </xf>
    <xf numFmtId="49" fontId="4" borderId="35" applyNumberFormat="1" applyFont="1" applyFill="0" applyBorder="1" applyAlignment="1" applyProtection="0">
      <alignment horizontal="center" vertical="top" wrapText="1"/>
    </xf>
    <xf numFmtId="1" fontId="0" fillId="3" borderId="4" applyNumberFormat="1" applyFont="1" applyFill="1" applyBorder="1" applyAlignment="1" applyProtection="0">
      <alignment horizontal="center" vertical="top" wrapText="1"/>
    </xf>
    <xf numFmtId="59" fontId="4" borderId="4" applyNumberFormat="1" applyFont="1" applyFill="0" applyBorder="1" applyAlignment="1" applyProtection="0">
      <alignment horizontal="center" vertical="top" wrapText="1"/>
    </xf>
    <xf numFmtId="59" fontId="0" fillId="3" borderId="8" applyNumberFormat="1" applyFont="1" applyFill="1" applyBorder="1" applyAlignment="1" applyProtection="0">
      <alignment horizontal="center" vertical="top" wrapText="1"/>
    </xf>
    <xf numFmtId="59" fontId="4" fillId="3" borderId="4" applyNumberFormat="1" applyFont="1" applyFill="1" applyBorder="1" applyAlignment="1" applyProtection="0">
      <alignment horizontal="center" vertical="top" wrapText="1"/>
    </xf>
    <xf numFmtId="59" fontId="0" fillId="3" borderId="9" applyNumberFormat="1" applyFont="1" applyFill="1" applyBorder="1" applyAlignment="1" applyProtection="0">
      <alignment horizontal="center" vertical="top" wrapText="1"/>
    </xf>
    <xf numFmtId="59" fontId="4" fillId="3" borderId="9" applyNumberFormat="1" applyFont="1" applyFill="1" applyBorder="1" applyAlignment="1" applyProtection="0">
      <alignment horizontal="center" vertical="top" wrapText="1"/>
    </xf>
    <xf numFmtId="59" fontId="4" fillId="3" borderId="6" applyNumberFormat="1" applyFont="1" applyFill="1" applyBorder="1" applyAlignment="1" applyProtection="0">
      <alignment horizontal="center" vertical="top" wrapText="1"/>
    </xf>
    <xf numFmtId="0" fontId="0" applyNumberFormat="1" applyFont="1" applyFill="0" applyBorder="0" applyAlignment="1" applyProtection="0">
      <alignment horizontal="center" vertical="top" wrapText="1"/>
    </xf>
  </cellXfs>
  <cellStyles count="1">
    <cellStyle name="Normal" xfId="0" builtinId="0"/>
  </cellStyles>
  <dxfs count="6">
    <dxf>
      <font>
        <color rgb="fffeffff"/>
      </font>
      <fill>
        <patternFill patternType="solid">
          <fgColor indexed="14"/>
          <bgColor indexed="15"/>
        </patternFill>
      </fill>
    </dxf>
    <dxf>
      <font>
        <color rgb="fffeffff"/>
      </font>
      <fill>
        <patternFill patternType="solid">
          <fgColor indexed="14"/>
          <bgColor indexed="15"/>
        </patternFill>
      </fill>
    </dxf>
    <dxf>
      <font>
        <color rgb="fffeffff"/>
      </font>
      <fill>
        <patternFill patternType="solid">
          <fgColor indexed="14"/>
          <bgColor indexed="15"/>
        </patternFill>
      </fill>
    </dxf>
    <dxf>
      <font>
        <color rgb="fffeffff"/>
      </font>
      <fill>
        <patternFill patternType="solid">
          <fgColor indexed="14"/>
          <bgColor indexed="15"/>
        </patternFill>
      </fill>
    </dxf>
    <dxf>
      <font>
        <color rgb="fffeffff"/>
      </font>
      <fill>
        <patternFill patternType="solid">
          <fgColor indexed="14"/>
          <bgColor indexed="15"/>
        </patternFill>
      </fill>
    </dxf>
    <dxf>
      <font>
        <color rgb="fffeffff"/>
      </font>
      <fill>
        <patternFill patternType="solid">
          <fgColor indexed="14"/>
          <bgColor indexed="15"/>
        </patternFill>
      </fill>
    </dxf>
  </dxfs>
  <tableStyles count="0"/>
  <colors>
    <indexedColors>
      <rgbColor rgb="ff000000"/>
      <rgbColor rgb="ffffffff"/>
      <rgbColor rgb="ffff0000"/>
      <rgbColor rgb="ff00ff00"/>
      <rgbColor rgb="ff0000ff"/>
      <rgbColor rgb="ffffff00"/>
      <rgbColor rgb="ffff00ff"/>
      <rgbColor rgb="ff00ffff"/>
      <rgbColor rgb="ff000000"/>
      <rgbColor rgb="fffeffff"/>
      <rgbColor rgb="ff004456"/>
      <rgbColor rgb="ffa5a5a5"/>
      <rgbColor rgb="ffb9ccd2"/>
      <rgbColor rgb="ffff2600"/>
      <rgbColor rgb="00000000"/>
      <rgbColor rgb="ffed220b"/>
      <rgbColor rgb="ff004457"/>
      <rgbColor rgb="ff004455"/>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physicstoday.scitation.org/do/10.1063/PT.6.3.20190312a/full/" TargetMode="External"/><Relationship Id="rId2" Type="http://schemas.openxmlformats.org/officeDocument/2006/relationships/hyperlink" Target="https://keisan.casio.com/exec/system/1180573458" TargetMode="External"/><Relationship Id="rId3" Type="http://schemas.openxmlformats.org/officeDocument/2006/relationships/hyperlink" Target="https://www.wolframalpha.com/input/?i=+distance+from+earth+to+mars+15%2F8%2F2215" TargetMode="External"/><Relationship Id="rId4" Type="http://schemas.openxmlformats.org/officeDocument/2006/relationships/hyperlink" Target="https://scifi.stackexchange.com/questions/156761/when-does-the-expanse-take-place" TargetMode="External"/><Relationship Id="rId5" Type="http://schemas.openxmlformats.org/officeDocument/2006/relationships/hyperlink" Target="https://physicstoday.scitation.org/do/10.1063/PT.6.3.20190312a/full/" TargetMode="External"/><Relationship Id="rId6" Type="http://schemas.openxmlformats.org/officeDocument/2006/relationships/hyperlink" Target="https://www.wolframalpha.com/input/?i=+distance+from+neptune+to+pluto+01%2F07%2F2350" TargetMode="External"/><Relationship Id="rId7" Type="http://schemas.openxmlformats.org/officeDocument/2006/relationships/hyperlink" Target="http://iandrea.co.uk" TargetMode="External"/></Relationships>

</file>

<file path=xl/worksheets/sheet1.xml><?xml version="1.0" encoding="utf-8"?>
<worksheet xmlns:r="http://schemas.openxmlformats.org/officeDocument/2006/relationships" xmlns="http://schemas.openxmlformats.org/spreadsheetml/2006/main">
  <sheetPr>
    <pageSetUpPr fitToPage="1"/>
  </sheetPr>
  <dimension ref="A1:B24"/>
  <sheetViews>
    <sheetView workbookViewId="0" showGridLines="0" defaultGridColor="1"/>
  </sheetViews>
  <sheetFormatPr defaultColWidth="16.3333" defaultRowHeight="19.9" customHeight="1" outlineLevelRow="0" outlineLevelCol="0"/>
  <cols>
    <col min="1" max="1" width="16.1094" style="1" customWidth="1"/>
    <col min="2" max="2" width="99.6953" style="1" customWidth="1"/>
    <col min="3" max="16384" width="16.3516" style="1" customWidth="1"/>
  </cols>
  <sheetData>
    <row r="1" ht="20" customHeight="1">
      <c r="A1" t="s" s="2">
        <v>0</v>
      </c>
      <c r="B1" s="3"/>
    </row>
    <row r="2" ht="30" customHeight="1">
      <c r="A2" t="s" s="4">
        <v>1</v>
      </c>
      <c r="B2" t="s" s="5">
        <v>2</v>
      </c>
    </row>
    <row r="3" ht="30" customHeight="1">
      <c r="A3" s="6"/>
      <c r="B3" t="s" s="7">
        <v>3</v>
      </c>
    </row>
    <row r="4" ht="19" customHeight="1">
      <c r="A4" s="8"/>
      <c r="B4" t="s" s="5">
        <v>4</v>
      </c>
    </row>
    <row r="5" ht="30" customHeight="1">
      <c r="A5" s="6"/>
      <c r="B5" t="s" s="7">
        <v>5</v>
      </c>
    </row>
    <row r="6" ht="30" customHeight="1">
      <c r="A6" s="8"/>
      <c r="B6" t="s" s="5">
        <v>6</v>
      </c>
    </row>
    <row r="7" ht="30" customHeight="1">
      <c r="A7" t="s" s="9">
        <v>7</v>
      </c>
      <c r="B7" t="s" s="7">
        <v>8</v>
      </c>
    </row>
    <row r="8" ht="41" customHeight="1">
      <c r="A8" t="s" s="4">
        <v>9</v>
      </c>
      <c r="B8" t="s" s="5">
        <v>10</v>
      </c>
    </row>
    <row r="9" ht="74" customHeight="1">
      <c r="A9" t="s" s="9">
        <v>11</v>
      </c>
      <c r="B9" t="s" s="7">
        <v>12</v>
      </c>
    </row>
    <row r="10" ht="41" customHeight="1">
      <c r="A10" t="s" s="4">
        <v>13</v>
      </c>
      <c r="B10" t="s" s="5">
        <v>14</v>
      </c>
    </row>
    <row r="11" ht="41" customHeight="1">
      <c r="A11" t="s" s="9">
        <v>15</v>
      </c>
      <c r="B11" t="s" s="7">
        <v>16</v>
      </c>
    </row>
    <row r="12" ht="63" customHeight="1">
      <c r="A12" t="s" s="4">
        <v>17</v>
      </c>
      <c r="B12" t="s" s="5">
        <v>18</v>
      </c>
    </row>
    <row r="13" ht="30" customHeight="1">
      <c r="A13" t="s" s="9">
        <v>19</v>
      </c>
      <c r="B13" t="s" s="7">
        <v>20</v>
      </c>
    </row>
    <row r="14" ht="30" customHeight="1">
      <c r="A14" t="s" s="4">
        <v>21</v>
      </c>
      <c r="B14" t="s" s="5">
        <v>22</v>
      </c>
    </row>
    <row r="15" ht="41" customHeight="1">
      <c r="A15" t="s" s="9">
        <v>23</v>
      </c>
      <c r="B15" t="s" s="7">
        <v>24</v>
      </c>
    </row>
    <row r="16" ht="30" customHeight="1">
      <c r="A16" s="8"/>
      <c r="B16" t="s" s="5">
        <v>25</v>
      </c>
    </row>
    <row r="17" ht="30" customHeight="1">
      <c r="A17" s="6"/>
      <c r="B17" t="s" s="7">
        <v>26</v>
      </c>
    </row>
    <row r="18" ht="74" customHeight="1">
      <c r="A18" t="s" s="4">
        <v>27</v>
      </c>
      <c r="B18" t="s" s="5">
        <v>28</v>
      </c>
    </row>
    <row r="19" ht="74" customHeight="1">
      <c r="A19" s="6"/>
      <c r="B19" t="s" s="7">
        <v>29</v>
      </c>
    </row>
    <row r="20" ht="41" customHeight="1">
      <c r="A20" s="8"/>
      <c r="B20" t="s" s="5">
        <v>30</v>
      </c>
    </row>
    <row r="21" ht="30" customHeight="1">
      <c r="A21" t="s" s="9">
        <v>31</v>
      </c>
      <c r="B21" t="s" s="7">
        <v>32</v>
      </c>
    </row>
    <row r="22" ht="19" customHeight="1">
      <c r="A22" t="s" s="4">
        <v>33</v>
      </c>
      <c r="B22" t="s" s="5">
        <v>34</v>
      </c>
    </row>
    <row r="23" ht="30" customHeight="1">
      <c r="A23" t="s" s="9">
        <v>35</v>
      </c>
      <c r="B23" t="s" s="7">
        <v>36</v>
      </c>
    </row>
    <row r="24" ht="20" customHeight="1">
      <c r="A24" t="s" s="10">
        <v>37</v>
      </c>
      <c r="B24" t="s" s="11">
        <v>38</v>
      </c>
    </row>
  </sheetData>
  <mergeCells count="4">
    <mergeCell ref="A1:B1"/>
    <mergeCell ref="A2:A6"/>
    <mergeCell ref="A15:A17"/>
    <mergeCell ref="A18:A20"/>
  </mergeCells>
  <hyperlinks>
    <hyperlink ref="B2" r:id="rId1" location="" tooltip="" display="https://physicstoday.scitation.org/do/10.1063/PT.6.3.20190312a/full/"/>
    <hyperlink ref="B4" r:id="rId2" location="" tooltip="" display="https://keisan.casio.com/exec/system/1180573458"/>
    <hyperlink ref="B5" r:id="rId3" location="" tooltip="" display="https://www.wolframalpha.com/input/?i=+distance+from+earth+to+mars+15%2F8%2F2215"/>
    <hyperlink ref="B6" r:id="rId4" location="" tooltip="" display="https://scifi.stackexchange.com/questions/156761/when-does-the-expanse-take-place"/>
    <hyperlink ref="B15" r:id="rId5" location="" tooltip="" display="https://physicstoday.scitation.org/do/10.1063/PT.6.3.20190312a/full/"/>
    <hyperlink ref="B17" r:id="rId6" location="" tooltip="" display="https://www.wolframalpha.com/input/?i=+distance+from+neptune+to+pluto+01%2F07%2F2350"/>
    <hyperlink ref="B23" r:id="rId7" location="" tooltip="" display="iandrea.co.uk"/>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B1:AT121"/>
  <sheetViews>
    <sheetView workbookViewId="0" showGridLines="0" defaultGridColor="1"/>
  </sheetViews>
  <sheetFormatPr defaultColWidth="16.3333" defaultRowHeight="19.9" customHeight="1" outlineLevelRow="0" outlineLevelCol="0"/>
  <cols>
    <col min="1" max="1" width="66.1719" style="12" customWidth="1"/>
    <col min="2" max="2" width="12.1719" style="12" customWidth="1"/>
    <col min="3" max="3" width="4.35156" style="12" customWidth="1"/>
    <col min="4" max="4" width="7.85156" style="12" customWidth="1"/>
    <col min="5" max="5" width="13.2656" style="30" customWidth="1"/>
    <col min="6" max="6" width="5.35156" style="30" customWidth="1"/>
    <col min="7" max="7" width="9.04688" style="30" customWidth="1"/>
    <col min="8" max="8" width="13.9531" style="42" customWidth="1"/>
    <col min="9" max="9" width="4.85156" style="42" customWidth="1"/>
    <col min="10" max="10" width="9.40625" style="42" customWidth="1"/>
    <col min="11" max="11" width="12.1719" style="62" customWidth="1"/>
    <col min="12" max="12" width="4.35156" style="62" customWidth="1"/>
    <col min="13" max="13" width="7.85156" style="62" customWidth="1"/>
    <col min="14" max="14" width="27.9844" style="64" customWidth="1"/>
    <col min="15" max="15" width="9.17188" style="69" customWidth="1"/>
    <col min="16" max="16" hidden="1" width="16.3333" style="69" customWidth="1"/>
    <col min="17" max="17" width="4.67188" style="69" customWidth="1"/>
    <col min="18" max="18" width="7.5" style="69" customWidth="1"/>
    <col min="19" max="19" width="6" style="69" customWidth="1"/>
    <col min="20" max="20" width="5.35156" style="69" customWidth="1"/>
    <col min="21" max="21" width="4.85156" style="69" customWidth="1"/>
    <col min="22" max="22" width="5.17188" style="69" customWidth="1"/>
    <col min="23" max="24" width="5.85156" style="69" customWidth="1"/>
    <col min="25" max="25" width="8.67188" style="69" customWidth="1"/>
    <col min="26" max="26" width="6.67188" style="69" customWidth="1"/>
    <col min="27" max="27" width="6.35156" style="69" customWidth="1"/>
    <col min="28" max="28" width="6.85156" style="69" customWidth="1"/>
    <col min="29" max="29" width="7.85156" style="69" customWidth="1"/>
    <col min="30" max="30" width="5.5" style="69" customWidth="1"/>
    <col min="31" max="31" width="9.17188" style="85" customWidth="1"/>
    <col min="32" max="32" hidden="1" width="16.3333" style="85" customWidth="1"/>
    <col min="33" max="33" width="4.67188" style="85" customWidth="1"/>
    <col min="34" max="34" width="7.5" style="85" customWidth="1"/>
    <col min="35" max="35" width="6" style="85" customWidth="1"/>
    <col min="36" max="36" width="5.35156" style="85" customWidth="1"/>
    <col min="37" max="37" width="4.85156" style="85" customWidth="1"/>
    <col min="38" max="38" width="5.17188" style="85" customWidth="1"/>
    <col min="39" max="40" width="5.85156" style="85" customWidth="1"/>
    <col min="41" max="41" width="8.67188" style="85" customWidth="1"/>
    <col min="42" max="42" width="6.67188" style="85" customWidth="1"/>
    <col min="43" max="43" width="6.35156" style="85" customWidth="1"/>
    <col min="44" max="44" width="6.85156" style="85" customWidth="1"/>
    <col min="45" max="45" width="7.85156" style="85" customWidth="1"/>
    <col min="46" max="46" width="5.5" style="85" customWidth="1"/>
    <col min="47" max="16384" width="16.3516" style="85" customWidth="1"/>
  </cols>
  <sheetData>
    <row r="1" ht="20" customHeight="1">
      <c r="B1" t="s" s="2">
        <v>39</v>
      </c>
      <c r="C1" s="13"/>
      <c r="D1" s="3"/>
    </row>
    <row r="2" ht="19" customHeight="1">
      <c r="B2" t="s" s="4">
        <v>40</v>
      </c>
      <c r="C2" s="14"/>
      <c r="D2" s="15"/>
    </row>
    <row r="3" ht="19" customHeight="1">
      <c r="B3" t="s" s="16">
        <v>41</v>
      </c>
      <c r="C3" s="17"/>
      <c r="D3" s="18"/>
    </row>
    <row r="4" ht="19" customHeight="1">
      <c r="B4" t="s" s="19">
        <v>42</v>
      </c>
      <c r="C4" s="20">
        <v>10</v>
      </c>
      <c r="D4" t="s" s="5">
        <v>43</v>
      </c>
    </row>
    <row r="5" ht="19" customHeight="1">
      <c r="B5" t="s" s="21">
        <v>42</v>
      </c>
      <c r="C5" s="22">
        <f>C4*"1.496E11"/"3E8"/60</f>
        <v>83.1111111111111</v>
      </c>
      <c r="D5" t="s" s="7">
        <v>44</v>
      </c>
    </row>
    <row r="6" ht="19" customHeight="1">
      <c r="B6" t="s" s="16">
        <v>45</v>
      </c>
      <c r="C6" s="14"/>
      <c r="D6" s="15"/>
    </row>
    <row r="7" ht="19" customHeight="1">
      <c r="B7" t="s" s="21">
        <v>46</v>
      </c>
      <c r="C7" s="23">
        <v>0.3</v>
      </c>
      <c r="D7" t="s" s="7">
        <v>47</v>
      </c>
    </row>
    <row r="8" ht="8" customHeight="1" hidden="1">
      <c r="B8" t="s" s="16">
        <v>48</v>
      </c>
      <c r="C8" s="14"/>
      <c r="D8" s="15"/>
    </row>
    <row r="9" ht="8" customHeight="1" hidden="1">
      <c r="B9" t="s" s="21">
        <v>42</v>
      </c>
      <c r="C9" s="24">
        <f>C4*"1.496E11"</f>
        <v>1496000000000</v>
      </c>
      <c r="D9" t="s" s="7">
        <v>49</v>
      </c>
    </row>
    <row r="10" ht="8" customHeight="1" hidden="1">
      <c r="B10" t="s" s="19">
        <v>50</v>
      </c>
      <c r="C10" s="25">
        <f>C7*9.81</f>
        <v>2.943</v>
      </c>
      <c r="D10" t="s" s="5">
        <v>51</v>
      </c>
    </row>
    <row r="11" ht="8" customHeight="1" hidden="1">
      <c r="B11" t="s" s="21">
        <v>52</v>
      </c>
      <c r="C11" s="24">
        <f>#REF!*24*60*60</f>
      </c>
      <c r="D11" t="s" s="7">
        <v>53</v>
      </c>
    </row>
    <row r="12" ht="8" customHeight="1" hidden="1">
      <c r="B12" t="s" s="19">
        <v>54</v>
      </c>
      <c r="C12" s="26">
        <f>2*C10*C11</f>
      </c>
      <c r="D12" t="s" s="5">
        <v>55</v>
      </c>
    </row>
    <row r="13" ht="8" customHeight="1" hidden="1">
      <c r="B13" t="s" s="21">
        <v>54</v>
      </c>
      <c r="C13" s="24">
        <f>C12/"1.496E11"*24*60*60</f>
      </c>
      <c r="D13" t="s" s="7">
        <v>56</v>
      </c>
    </row>
    <row r="14" ht="8" customHeight="1" hidden="1">
      <c r="B14" t="s" s="19">
        <v>57</v>
      </c>
      <c r="C14" s="27">
        <f>C9/C10</f>
        <v>508324838600.068</v>
      </c>
      <c r="D14" t="s" s="5">
        <v>58</v>
      </c>
    </row>
    <row r="15" ht="8" customHeight="1" hidden="1">
      <c r="B15" t="s" s="21">
        <v>57</v>
      </c>
      <c r="C15" s="24">
        <f>C14/(60*60*24)</f>
        <v>5883389.33564894</v>
      </c>
      <c r="D15" t="s" s="7">
        <v>59</v>
      </c>
    </row>
    <row r="16" ht="8" customHeight="1" hidden="1">
      <c r="B16" t="s" s="19">
        <v>60</v>
      </c>
      <c r="C16" s="27">
        <f>C14/C11-C11</f>
      </c>
      <c r="D16" t="s" s="5">
        <v>53</v>
      </c>
    </row>
    <row r="17" ht="19" customHeight="1">
      <c r="B17" t="s" s="16">
        <v>61</v>
      </c>
      <c r="C17" s="17"/>
      <c r="D17" s="18"/>
    </row>
    <row r="18" ht="19" customHeight="1">
      <c r="B18" t="s" s="19">
        <v>62</v>
      </c>
      <c r="C18" s="25">
        <f>SQRT(4*C4*"1.496E11"/9.81/C7)/60/60/24</f>
        <v>16.5039127454575</v>
      </c>
      <c r="D18" t="s" s="5">
        <v>63</v>
      </c>
    </row>
    <row r="19" ht="19" customHeight="1">
      <c r="B19" t="s" s="21">
        <v>64</v>
      </c>
      <c r="C19" s="22">
        <f>C18/2</f>
        <v>8.251956372728751</v>
      </c>
      <c r="D19" t="s" s="7">
        <v>63</v>
      </c>
    </row>
    <row r="20" ht="19" customHeight="1">
      <c r="B20" t="s" s="16">
        <v>65</v>
      </c>
      <c r="C20" s="14"/>
      <c r="D20" s="15"/>
    </row>
    <row r="21" ht="19" customHeight="1">
      <c r="B21" t="s" s="21">
        <v>66</v>
      </c>
      <c r="C21" s="22">
        <f>C7*C18</f>
        <v>4.95117382363725</v>
      </c>
      <c r="D21" t="s" s="7">
        <v>67</v>
      </c>
    </row>
    <row r="22" ht="20" customHeight="1">
      <c r="B22" t="s" s="28">
        <v>68</v>
      </c>
      <c r="C22" s="29">
        <f>C21/F26*100</f>
        <v>23.5770182077964</v>
      </c>
      <c r="D22" t="s" s="11">
        <v>69</v>
      </c>
    </row>
    <row r="24" ht="20" customHeight="1">
      <c r="E24" t="s" s="31">
        <v>70</v>
      </c>
      <c r="F24" s="32"/>
      <c r="G24" s="33"/>
    </row>
    <row r="25" ht="19" customHeight="1">
      <c r="E25" t="s" s="34">
        <v>50</v>
      </c>
      <c r="F25" s="35">
        <v>0.25</v>
      </c>
      <c r="G25" t="s" s="36">
        <v>47</v>
      </c>
    </row>
    <row r="26" ht="19" customHeight="1">
      <c r="E26" t="s" s="37">
        <v>71</v>
      </c>
      <c r="F26" s="23">
        <v>21</v>
      </c>
      <c r="G26" t="s" s="38">
        <v>63</v>
      </c>
    </row>
    <row r="27" ht="20" customHeight="1">
      <c r="E27" t="s" s="39">
        <v>66</v>
      </c>
      <c r="F27" s="40">
        <f>F25*F26</f>
        <v>5.25</v>
      </c>
      <c r="G27" t="s" s="41">
        <v>67</v>
      </c>
    </row>
    <row r="29" ht="20" customHeight="1">
      <c r="H29" t="s" s="43">
        <v>72</v>
      </c>
      <c r="I29" s="44"/>
      <c r="J29" s="45"/>
    </row>
    <row r="30" ht="19" customHeight="1">
      <c r="H30" t="s" s="46">
        <v>41</v>
      </c>
      <c r="I30" s="14"/>
      <c r="J30" s="47"/>
    </row>
    <row r="31" ht="19" customHeight="1">
      <c r="H31" t="s" s="48">
        <v>73</v>
      </c>
      <c r="I31" t="s" s="49">
        <v>74</v>
      </c>
      <c r="J31" s="50"/>
    </row>
    <row r="32" ht="19" customHeight="1">
      <c r="H32" t="s" s="51">
        <v>75</v>
      </c>
      <c r="I32" t="s" s="52">
        <v>76</v>
      </c>
      <c r="J32" s="47"/>
    </row>
    <row r="33" ht="8" customHeight="1" hidden="1">
      <c r="H33" t="s" s="53">
        <v>77</v>
      </c>
      <c r="I33" s="54">
        <f>VLOOKUP(I31,$O88:$P103,2,FALSE)</f>
        <v>8</v>
      </c>
      <c r="J33" s="50"/>
    </row>
    <row r="34" ht="8" customHeight="1" hidden="1">
      <c r="H34" t="s" s="55">
        <v>78</v>
      </c>
      <c r="I34" s="56">
        <f>HLOOKUP(I32,Q$88:AD$89,2,FALSE)</f>
        <v>10</v>
      </c>
      <c r="J34" s="47"/>
    </row>
    <row r="35" ht="19" customHeight="1">
      <c r="H35" t="s" s="48">
        <v>42</v>
      </c>
      <c r="I35" s="22">
        <f>INDEX(Q90:AD103,I33,I34)</f>
        <v>5.58054526259698</v>
      </c>
      <c r="J35" t="s" s="57">
        <v>43</v>
      </c>
    </row>
    <row r="36" ht="19" customHeight="1">
      <c r="H36" t="s" s="51">
        <v>42</v>
      </c>
      <c r="I36" s="25">
        <f>I35*"1.496E11"/"3E8"/60</f>
        <v>46.3805317380282</v>
      </c>
      <c r="J36" t="s" s="58">
        <v>44</v>
      </c>
    </row>
    <row r="37" ht="19" customHeight="1">
      <c r="H37" t="s" s="46">
        <v>45</v>
      </c>
      <c r="I37" s="17"/>
      <c r="J37" s="50"/>
    </row>
    <row r="38" ht="19" customHeight="1">
      <c r="H38" t="s" s="51">
        <v>46</v>
      </c>
      <c r="I38" s="35">
        <v>0.3</v>
      </c>
      <c r="J38" t="s" s="58">
        <v>47</v>
      </c>
    </row>
    <row r="39" ht="19" customHeight="1">
      <c r="H39" t="s" s="48">
        <v>79</v>
      </c>
      <c r="I39" s="23">
        <v>6.1</v>
      </c>
      <c r="J39" t="s" s="57">
        <v>63</v>
      </c>
    </row>
    <row r="40" ht="8" customHeight="1" hidden="1">
      <c r="H40" t="s" s="46">
        <v>48</v>
      </c>
      <c r="I40" s="14"/>
      <c r="J40" s="47"/>
    </row>
    <row r="41" ht="8" customHeight="1" hidden="1">
      <c r="H41" t="s" s="48">
        <v>42</v>
      </c>
      <c r="I41" s="24">
        <f>I35*"1.496E11"</f>
        <v>834849571284.5081</v>
      </c>
      <c r="J41" t="s" s="57">
        <v>49</v>
      </c>
    </row>
    <row r="42" ht="8" customHeight="1" hidden="1">
      <c r="H42" t="s" s="51">
        <v>50</v>
      </c>
      <c r="I42" s="25">
        <f>I38*9.81</f>
        <v>2.943</v>
      </c>
      <c r="J42" t="s" s="58">
        <v>51</v>
      </c>
    </row>
    <row r="43" ht="8" customHeight="1" hidden="1">
      <c r="H43" t="s" s="48">
        <v>52</v>
      </c>
      <c r="I43" s="24">
        <f>I39*24*60*60</f>
        <v>527040</v>
      </c>
      <c r="J43" t="s" s="57">
        <v>53</v>
      </c>
    </row>
    <row r="44" ht="8" customHeight="1" hidden="1">
      <c r="H44" t="s" s="51">
        <v>54</v>
      </c>
      <c r="I44" s="26">
        <f>2*I42*I43</f>
        <v>3102157.44</v>
      </c>
      <c r="J44" t="s" s="58">
        <v>55</v>
      </c>
    </row>
    <row r="45" ht="8" customHeight="1" hidden="1">
      <c r="H45" t="s" s="48">
        <v>54</v>
      </c>
      <c r="I45" s="24">
        <f>I44/"1.496E11"*24*60*60</f>
        <v>1.79162033967914</v>
      </c>
      <c r="J45" t="s" s="57">
        <v>56</v>
      </c>
    </row>
    <row r="46" ht="8" customHeight="1" hidden="1">
      <c r="H46" t="s" s="51">
        <v>57</v>
      </c>
      <c r="I46" s="27">
        <f>I41/I42</f>
        <v>283672976990.998</v>
      </c>
      <c r="J46" t="s" s="58">
        <v>58</v>
      </c>
    </row>
    <row r="47" ht="8" customHeight="1" hidden="1">
      <c r="H47" t="s" s="48">
        <v>57</v>
      </c>
      <c r="I47" s="24">
        <f>I46/(60*60*24)</f>
        <v>3283252.04850692</v>
      </c>
      <c r="J47" t="s" s="57">
        <v>59</v>
      </c>
    </row>
    <row r="48" ht="8" customHeight="1" hidden="1">
      <c r="H48" t="s" s="51">
        <v>60</v>
      </c>
      <c r="I48" s="27">
        <f>I46/I43-I43</f>
        <v>11198.0407388396</v>
      </c>
      <c r="J48" t="s" s="58">
        <v>53</v>
      </c>
    </row>
    <row r="49" ht="19" customHeight="1">
      <c r="H49" t="s" s="46">
        <v>80</v>
      </c>
      <c r="I49" s="17"/>
      <c r="J49" s="50"/>
    </row>
    <row r="50" ht="19" customHeight="1">
      <c r="H50" t="s" s="51">
        <v>81</v>
      </c>
      <c r="I50" s="25">
        <f>I48/24/60/60</f>
        <v>0.129606952995829</v>
      </c>
      <c r="J50" t="s" s="58">
        <v>63</v>
      </c>
    </row>
    <row r="51" ht="19" customHeight="1">
      <c r="H51" t="s" s="48">
        <v>62</v>
      </c>
      <c r="I51" s="22">
        <f>2*I39+I50</f>
        <v>12.3296069529958</v>
      </c>
      <c r="J51" t="s" s="57">
        <v>63</v>
      </c>
    </row>
    <row r="52" ht="19" customHeight="1">
      <c r="H52" t="s" s="51">
        <v>62</v>
      </c>
      <c r="I52" s="26">
        <f>I51*24</f>
        <v>295.910566871899</v>
      </c>
      <c r="J52" t="s" s="58">
        <v>82</v>
      </c>
    </row>
    <row r="53" ht="19" customHeight="1">
      <c r="H53" t="s" s="46">
        <v>65</v>
      </c>
      <c r="I53" s="17"/>
      <c r="J53" s="50"/>
    </row>
    <row r="54" ht="19" customHeight="1">
      <c r="H54" t="s" s="51">
        <v>66</v>
      </c>
      <c r="I54" s="25">
        <f>I38*I39*2</f>
        <v>3.66</v>
      </c>
      <c r="J54" t="s" s="58">
        <v>67</v>
      </c>
    </row>
    <row r="55" ht="20" customHeight="1">
      <c r="H55" t="s" s="59">
        <v>68</v>
      </c>
      <c r="I55" s="60">
        <f>I54/F26*100</f>
        <v>17.4285714285714</v>
      </c>
      <c r="J55" t="s" s="61">
        <v>69</v>
      </c>
    </row>
    <row r="57" ht="20" customHeight="1">
      <c r="K57" t="s" s="2">
        <v>83</v>
      </c>
      <c r="L57" s="13"/>
      <c r="M57" s="3"/>
    </row>
    <row r="58" ht="19" customHeight="1">
      <c r="K58" t="s" s="4">
        <v>84</v>
      </c>
      <c r="L58" s="14"/>
      <c r="M58" s="15"/>
    </row>
    <row r="59" ht="19" customHeight="1">
      <c r="K59" t="s" s="16">
        <v>41</v>
      </c>
      <c r="L59" s="17"/>
      <c r="M59" s="18"/>
    </row>
    <row r="60" ht="19" customHeight="1">
      <c r="K60" t="s" s="19">
        <v>42</v>
      </c>
      <c r="L60" s="20">
        <v>10</v>
      </c>
      <c r="M60" t="s" s="5">
        <v>43</v>
      </c>
    </row>
    <row r="61" ht="19" customHeight="1">
      <c r="K61" t="s" s="21">
        <v>42</v>
      </c>
      <c r="L61" s="22">
        <f>L60*"1.496E11"/"3E8"/60</f>
        <v>83.1111111111111</v>
      </c>
      <c r="M61" t="s" s="7">
        <v>44</v>
      </c>
    </row>
    <row r="62" ht="19" customHeight="1">
      <c r="K62" t="s" s="16">
        <v>45</v>
      </c>
      <c r="L62" s="14"/>
      <c r="M62" s="15"/>
    </row>
    <row r="63" ht="19" customHeight="1">
      <c r="K63" t="s" s="21">
        <v>46</v>
      </c>
      <c r="L63" s="23">
        <v>0.3</v>
      </c>
      <c r="M63" t="s" s="7">
        <v>47</v>
      </c>
    </row>
    <row r="64" ht="19" customHeight="1">
      <c r="K64" t="s" s="19">
        <v>79</v>
      </c>
      <c r="L64" s="35">
        <v>4</v>
      </c>
      <c r="M64" t="s" s="5">
        <v>63</v>
      </c>
    </row>
    <row r="65" ht="8" customHeight="1" hidden="1">
      <c r="K65" t="s" s="16">
        <v>48</v>
      </c>
      <c r="L65" s="17"/>
      <c r="M65" s="18"/>
    </row>
    <row r="66" ht="8" customHeight="1" hidden="1">
      <c r="K66" t="s" s="19">
        <v>42</v>
      </c>
      <c r="L66" s="27">
        <f>L60*"1.496E11"</f>
        <v>1496000000000</v>
      </c>
      <c r="M66" t="s" s="5">
        <v>49</v>
      </c>
    </row>
    <row r="67" ht="8" customHeight="1" hidden="1">
      <c r="K67" t="s" s="21">
        <v>50</v>
      </c>
      <c r="L67" s="22">
        <f>L63*9.81</f>
        <v>2.943</v>
      </c>
      <c r="M67" t="s" s="7">
        <v>51</v>
      </c>
    </row>
    <row r="68" ht="8" customHeight="1" hidden="1">
      <c r="K68" t="s" s="19">
        <v>52</v>
      </c>
      <c r="L68" s="27">
        <f>L64*24*60*60</f>
        <v>345600</v>
      </c>
      <c r="M68" t="s" s="5">
        <v>53</v>
      </c>
    </row>
    <row r="69" ht="8" customHeight="1" hidden="1">
      <c r="K69" t="s" s="21">
        <v>54</v>
      </c>
      <c r="L69" s="63">
        <f>2*L67*L68</f>
        <v>2034201.6</v>
      </c>
      <c r="M69" t="s" s="7">
        <v>55</v>
      </c>
    </row>
    <row r="70" ht="8" customHeight="1" hidden="1">
      <c r="K70" t="s" s="19">
        <v>54</v>
      </c>
      <c r="L70" s="27">
        <f>L69/"1.496E11"*24*60*60</f>
        <v>1.17483300962567</v>
      </c>
      <c r="M70" t="s" s="5">
        <v>56</v>
      </c>
    </row>
    <row r="71" ht="8" customHeight="1" hidden="1">
      <c r="K71" t="s" s="21">
        <v>57</v>
      </c>
      <c r="L71" s="24">
        <f>L66/L67</f>
        <v>508324838600.068</v>
      </c>
      <c r="M71" t="s" s="7">
        <v>58</v>
      </c>
    </row>
    <row r="72" ht="8" customHeight="1" hidden="1">
      <c r="K72" t="s" s="19">
        <v>57</v>
      </c>
      <c r="L72" s="27">
        <f>L71/(60*60*24)</f>
        <v>5883389.33564894</v>
      </c>
      <c r="M72" t="s" s="5">
        <v>59</v>
      </c>
    </row>
    <row r="73" ht="8" customHeight="1" hidden="1">
      <c r="K73" t="s" s="21">
        <v>60</v>
      </c>
      <c r="L73" s="24">
        <f>L71/L68-L68</f>
        <v>1125247.33391223</v>
      </c>
      <c r="M73" t="s" s="7">
        <v>53</v>
      </c>
    </row>
    <row r="74" ht="19" customHeight="1">
      <c r="K74" t="s" s="16">
        <v>61</v>
      </c>
      <c r="L74" s="14"/>
      <c r="M74" s="15"/>
    </row>
    <row r="75" ht="19" customHeight="1">
      <c r="K75" t="s" s="21">
        <v>81</v>
      </c>
      <c r="L75" s="22">
        <f>L73/24/60/60</f>
        <v>13.0236959943545</v>
      </c>
      <c r="M75" t="s" s="7">
        <v>63</v>
      </c>
    </row>
    <row r="76" ht="19" customHeight="1">
      <c r="K76" t="s" s="19">
        <v>62</v>
      </c>
      <c r="L76" s="25">
        <f>2*L64+L75</f>
        <v>21.0236959943545</v>
      </c>
      <c r="M76" t="s" s="5">
        <v>63</v>
      </c>
    </row>
    <row r="77" ht="19" customHeight="1">
      <c r="K77" t="s" s="21">
        <v>62</v>
      </c>
      <c r="L77" s="63">
        <f>L76*24</f>
        <v>504.568703864508</v>
      </c>
      <c r="M77" t="s" s="7">
        <v>82</v>
      </c>
    </row>
    <row r="78" ht="19" customHeight="1">
      <c r="K78" t="s" s="16">
        <v>65</v>
      </c>
      <c r="L78" s="14"/>
      <c r="M78" s="15"/>
    </row>
    <row r="79" ht="19" customHeight="1">
      <c r="K79" t="s" s="21">
        <v>66</v>
      </c>
      <c r="L79" s="22">
        <f>L63*L64*2</f>
        <v>2.4</v>
      </c>
      <c r="M79" t="s" s="7">
        <v>67</v>
      </c>
    </row>
    <row r="80" ht="20" customHeight="1">
      <c r="K80" t="s" s="28">
        <v>68</v>
      </c>
      <c r="L80" s="29">
        <f>L79/F26*100</f>
        <v>11.4285714285714</v>
      </c>
      <c r="M80" t="s" s="11">
        <v>69</v>
      </c>
    </row>
    <row r="82" ht="20" customHeight="1">
      <c r="N82" t="s" s="65">
        <v>85</v>
      </c>
    </row>
    <row r="83" ht="19" customHeight="1">
      <c r="N83" t="s" s="66">
        <v>86</v>
      </c>
    </row>
    <row r="84" ht="19" customHeight="1">
      <c r="N84" t="s" s="67">
        <v>87</v>
      </c>
    </row>
    <row r="85" ht="31" customHeight="1">
      <c r="N85" t="s" s="68">
        <v>88</v>
      </c>
    </row>
    <row r="87" ht="21" customHeight="1">
      <c r="O87" t="s" s="70">
        <v>89</v>
      </c>
      <c r="P87" s="71"/>
      <c r="Q87" s="72"/>
      <c r="R87" s="72"/>
      <c r="S87" s="72"/>
      <c r="T87" s="72"/>
      <c r="U87" s="72"/>
      <c r="V87" s="72"/>
      <c r="W87" s="72"/>
      <c r="X87" s="72"/>
      <c r="Y87" s="72"/>
      <c r="Z87" s="72"/>
      <c r="AA87" s="72"/>
      <c r="AB87" s="72"/>
      <c r="AC87" s="72"/>
      <c r="AD87" s="73"/>
    </row>
    <row r="88" ht="20" customHeight="1">
      <c r="O88" s="74"/>
      <c r="P88" s="75"/>
      <c r="Q88" t="s" s="76">
        <v>90</v>
      </c>
      <c r="R88" t="s" s="76">
        <v>91</v>
      </c>
      <c r="S88" t="s" s="76">
        <v>92</v>
      </c>
      <c r="T88" t="s" s="76">
        <v>93</v>
      </c>
      <c r="U88" t="s" s="76">
        <v>94</v>
      </c>
      <c r="V88" t="s" s="76">
        <v>95</v>
      </c>
      <c r="W88" t="s" s="76">
        <v>96</v>
      </c>
      <c r="X88" t="s" s="76">
        <v>74</v>
      </c>
      <c r="Y88" t="s" s="76">
        <v>97</v>
      </c>
      <c r="Z88" t="s" s="76">
        <v>76</v>
      </c>
      <c r="AA88" t="s" s="76">
        <v>98</v>
      </c>
      <c r="AB88" t="s" s="76">
        <v>99</v>
      </c>
      <c r="AC88" t="s" s="76">
        <v>100</v>
      </c>
      <c r="AD88" t="s" s="77">
        <v>101</v>
      </c>
    </row>
    <row r="89" ht="8" customHeight="1" hidden="1">
      <c r="O89" s="8"/>
      <c r="P89" s="56"/>
      <c r="Q89" s="56">
        <v>1</v>
      </c>
      <c r="R89" s="56">
        <v>2</v>
      </c>
      <c r="S89" s="56">
        <v>3</v>
      </c>
      <c r="T89" s="56">
        <v>4</v>
      </c>
      <c r="U89" s="56">
        <v>5</v>
      </c>
      <c r="V89" s="56">
        <v>6</v>
      </c>
      <c r="W89" s="56">
        <v>7</v>
      </c>
      <c r="X89" s="56">
        <v>8</v>
      </c>
      <c r="Y89" s="56">
        <v>9</v>
      </c>
      <c r="Z89" s="56">
        <v>10</v>
      </c>
      <c r="AA89" s="56">
        <v>11</v>
      </c>
      <c r="AB89" s="56">
        <v>12</v>
      </c>
      <c r="AC89" s="56">
        <v>13</v>
      </c>
      <c r="AD89" s="78">
        <v>14</v>
      </c>
    </row>
    <row r="90" ht="19" customHeight="1">
      <c r="O90" t="s" s="21">
        <v>90</v>
      </c>
      <c r="P90" s="54">
        <v>1</v>
      </c>
      <c r="Q90" s="22">
        <v>0</v>
      </c>
      <c r="R90" s="22">
        <v>0.387</v>
      </c>
      <c r="S90" s="22">
        <v>0.723</v>
      </c>
      <c r="T90" s="22">
        <v>1</v>
      </c>
      <c r="U90" s="22">
        <v>1.4579</v>
      </c>
      <c r="V90" s="22">
        <v>1.52</v>
      </c>
      <c r="W90" s="22">
        <v>2.769</v>
      </c>
      <c r="X90" s="22">
        <v>2.769</v>
      </c>
      <c r="Y90" s="22">
        <v>2.769</v>
      </c>
      <c r="Z90" s="22">
        <v>5.2</v>
      </c>
      <c r="AA90" s="22">
        <v>9.58</v>
      </c>
      <c r="AB90" s="22">
        <v>19.2</v>
      </c>
      <c r="AC90" s="22">
        <v>30.05</v>
      </c>
      <c r="AD90" s="79">
        <v>39.48</v>
      </c>
    </row>
    <row r="91" ht="19" customHeight="1">
      <c r="O91" t="s" s="19">
        <v>91</v>
      </c>
      <c r="P91" s="80">
        <v>2</v>
      </c>
      <c r="Q91" s="25">
        <v>0.387</v>
      </c>
      <c r="R91" s="25">
        <v>0</v>
      </c>
      <c r="S91" s="25">
        <v>0.776</v>
      </c>
      <c r="T91" s="25">
        <v>1.038</v>
      </c>
      <c r="U91" s="25">
        <v>1.48339327018572</v>
      </c>
      <c r="V91" s="25">
        <v>1.548</v>
      </c>
      <c r="W91" s="25">
        <v>2.78270322220504</v>
      </c>
      <c r="X91" s="25">
        <v>2.78270322220504</v>
      </c>
      <c r="Y91" s="25">
        <v>2.78270322220504</v>
      </c>
      <c r="Z91" s="25">
        <v>5.212</v>
      </c>
      <c r="AA91" s="25">
        <v>9.586</v>
      </c>
      <c r="AB91" s="25">
        <v>19.203</v>
      </c>
      <c r="AC91" s="25">
        <v>30.049</v>
      </c>
      <c r="AD91" s="81">
        <v>39.4914674435063</v>
      </c>
    </row>
    <row r="92" ht="19" customHeight="1">
      <c r="O92" t="s" s="21">
        <v>92</v>
      </c>
      <c r="P92" s="54">
        <v>3</v>
      </c>
      <c r="Q92" s="22">
        <v>0.723</v>
      </c>
      <c r="R92" s="22">
        <v>0.776</v>
      </c>
      <c r="S92" s="22">
        <v>0</v>
      </c>
      <c r="T92" s="22">
        <v>1.136</v>
      </c>
      <c r="U92" s="22">
        <v>1.54945893269701</v>
      </c>
      <c r="V92" s="22">
        <v>1.611</v>
      </c>
      <c r="W92" s="22">
        <v>2.81663760255132</v>
      </c>
      <c r="X92" s="22">
        <v>2.81663760255132</v>
      </c>
      <c r="Y92" s="22">
        <v>2.81663760255132</v>
      </c>
      <c r="Z92" s="22">
        <v>5.23</v>
      </c>
      <c r="AA92" s="22">
        <v>9.596</v>
      </c>
      <c r="AB92" s="22">
        <v>19.208</v>
      </c>
      <c r="AC92" s="22">
        <v>30.052</v>
      </c>
      <c r="AD92" s="79">
        <v>39.4914674435063</v>
      </c>
    </row>
    <row r="93" ht="19" customHeight="1">
      <c r="O93" t="s" s="19">
        <v>93</v>
      </c>
      <c r="P93" s="80">
        <v>4</v>
      </c>
      <c r="Q93" s="25">
        <v>1</v>
      </c>
      <c r="R93" s="25">
        <v>1.038</v>
      </c>
      <c r="S93" s="25">
        <v>1.136</v>
      </c>
      <c r="T93" s="25">
        <v>0</v>
      </c>
      <c r="U93" s="25">
        <v>1.63672613447338</v>
      </c>
      <c r="V93" s="25">
        <v>1.693</v>
      </c>
      <c r="W93" s="25">
        <v>2.86010854708767</v>
      </c>
      <c r="X93" s="25">
        <v>2.86010854708767</v>
      </c>
      <c r="Y93" s="25">
        <v>2.86010854708767</v>
      </c>
      <c r="Z93" s="25">
        <v>5.253</v>
      </c>
      <c r="AA93" s="25">
        <v>9.608000000000001</v>
      </c>
      <c r="AB93" s="25">
        <v>19.214</v>
      </c>
      <c r="AC93" s="25">
        <v>30.056</v>
      </c>
      <c r="AD93" s="81">
        <v>39.4914674435063</v>
      </c>
    </row>
    <row r="94" ht="19" customHeight="1">
      <c r="O94" t="s" s="21">
        <v>94</v>
      </c>
      <c r="P94" s="54">
        <v>5</v>
      </c>
      <c r="Q94" s="22">
        <v>1.4579</v>
      </c>
      <c r="R94" s="22">
        <v>1.48339327018572</v>
      </c>
      <c r="S94" s="22">
        <v>1.54945893269701</v>
      </c>
      <c r="T94" s="22">
        <v>1.63672613447338</v>
      </c>
      <c r="U94" s="22">
        <v>0</v>
      </c>
      <c r="V94" s="22">
        <v>1.89579002013342</v>
      </c>
      <c r="W94" s="22">
        <v>2.96002092740258</v>
      </c>
      <c r="X94" s="22">
        <v>2.96002092740258</v>
      </c>
      <c r="Y94" s="22">
        <v>2.96002092740258</v>
      </c>
      <c r="Z94" s="22">
        <v>5.3024270288401</v>
      </c>
      <c r="AA94" s="22">
        <v>9.633942123405509</v>
      </c>
      <c r="AB94" s="22">
        <v>19.2270947447559</v>
      </c>
      <c r="AC94" s="22">
        <v>30.0878281886708</v>
      </c>
      <c r="AD94" s="79">
        <v>39.4914674435063</v>
      </c>
    </row>
    <row r="95" ht="19" customHeight="1">
      <c r="O95" t="s" s="19">
        <v>95</v>
      </c>
      <c r="P95" s="80">
        <v>6</v>
      </c>
      <c r="Q95" s="25">
        <v>1.52</v>
      </c>
      <c r="R95" s="25">
        <v>1.548</v>
      </c>
      <c r="S95" s="25">
        <v>1.611</v>
      </c>
      <c r="T95" s="25">
        <v>1.693</v>
      </c>
      <c r="U95" s="25">
        <v>1.89579002013342</v>
      </c>
      <c r="V95" s="25">
        <v>0</v>
      </c>
      <c r="W95" s="25">
        <v>2.97620380201617</v>
      </c>
      <c r="X95" s="25">
        <v>2.97620380201617</v>
      </c>
      <c r="Y95" s="25">
        <v>2.97620380201617</v>
      </c>
      <c r="Z95" s="25">
        <v>5.317</v>
      </c>
      <c r="AA95" s="25">
        <v>9.643000000000001</v>
      </c>
      <c r="AB95" s="25">
        <v>19.231</v>
      </c>
      <c r="AC95" s="25">
        <v>30.067</v>
      </c>
      <c r="AD95" s="81">
        <v>39.4914674435063</v>
      </c>
    </row>
    <row r="96" ht="19" customHeight="1">
      <c r="O96" t="s" s="21">
        <v>96</v>
      </c>
      <c r="P96" s="54">
        <v>7</v>
      </c>
      <c r="Q96" s="22">
        <v>2.769</v>
      </c>
      <c r="R96" s="22">
        <v>2.78270322220504</v>
      </c>
      <c r="S96" s="22">
        <v>2.81663760255132</v>
      </c>
      <c r="T96" s="22">
        <v>2.86010854708767</v>
      </c>
      <c r="U96" s="22">
        <v>2.96002092740258</v>
      </c>
      <c r="V96" s="22">
        <v>2.97620380201617</v>
      </c>
      <c r="W96" s="22">
        <v>0</v>
      </c>
      <c r="X96" s="22">
        <f>Q96</f>
        <v>2.769</v>
      </c>
      <c r="Y96" s="22">
        <f>Q96*2</f>
        <v>5.538</v>
      </c>
      <c r="Z96" s="22">
        <v>5.58054526259698</v>
      </c>
      <c r="AA96" s="22">
        <v>9.748405785519401</v>
      </c>
      <c r="AB96" s="22">
        <v>19.3005416952179</v>
      </c>
      <c r="AC96" s="22">
        <v>30.0862430054376</v>
      </c>
      <c r="AD96" s="79">
        <v>39.4914674435063</v>
      </c>
    </row>
    <row r="97" ht="19" customHeight="1">
      <c r="O97" t="s" s="19">
        <v>74</v>
      </c>
      <c r="P97" s="80">
        <v>8</v>
      </c>
      <c r="Q97" s="25">
        <v>2.769</v>
      </c>
      <c r="R97" s="25">
        <v>2.78270322220504</v>
      </c>
      <c r="S97" s="25">
        <v>2.81663760255132</v>
      </c>
      <c r="T97" s="25">
        <v>2.86010854708767</v>
      </c>
      <c r="U97" s="25">
        <v>2.96002092740258</v>
      </c>
      <c r="V97" s="25">
        <v>2.97620380201617</v>
      </c>
      <c r="W97" s="25">
        <f>X96</f>
        <v>2.769</v>
      </c>
      <c r="X97" s="25">
        <v>0</v>
      </c>
      <c r="Y97" s="25">
        <f>Q97*SQRT(3)</f>
        <v>4.79604868615822</v>
      </c>
      <c r="Z97" s="25">
        <v>5.58054526259698</v>
      </c>
      <c r="AA97" s="25">
        <v>9.748405785519401</v>
      </c>
      <c r="AB97" s="25">
        <v>19.3005416952179</v>
      </c>
      <c r="AC97" s="25">
        <v>30.0862430054376</v>
      </c>
      <c r="AD97" s="81">
        <v>39.4914674435063</v>
      </c>
    </row>
    <row r="98" ht="19" customHeight="1">
      <c r="O98" t="s" s="21">
        <v>97</v>
      </c>
      <c r="P98" s="54">
        <v>9</v>
      </c>
      <c r="Q98" s="22">
        <v>2.769</v>
      </c>
      <c r="R98" s="22">
        <v>2.78270322220504</v>
      </c>
      <c r="S98" s="22">
        <v>2.81663760255132</v>
      </c>
      <c r="T98" s="22">
        <v>2.86010854708767</v>
      </c>
      <c r="U98" s="22">
        <v>2.96002092740258</v>
      </c>
      <c r="V98" s="22">
        <v>2.97620380201617</v>
      </c>
      <c r="W98" s="22">
        <f>Y96</f>
        <v>5.538</v>
      </c>
      <c r="X98" s="22">
        <f>Y97</f>
        <v>4.79604868615822</v>
      </c>
      <c r="Y98" s="22">
        <v>0</v>
      </c>
      <c r="Z98" s="22">
        <v>5.58054526259698</v>
      </c>
      <c r="AA98" s="22">
        <v>9.748405785519401</v>
      </c>
      <c r="AB98" s="22">
        <v>19.3005416952179</v>
      </c>
      <c r="AC98" s="22">
        <v>30.0862430054376</v>
      </c>
      <c r="AD98" s="79">
        <v>39.5379266812542</v>
      </c>
    </row>
    <row r="99" ht="19" customHeight="1">
      <c r="O99" t="s" s="19">
        <v>76</v>
      </c>
      <c r="P99" s="80">
        <v>10</v>
      </c>
      <c r="Q99" s="25">
        <v>5.2</v>
      </c>
      <c r="R99" s="25">
        <v>5.212</v>
      </c>
      <c r="S99" s="25">
        <v>5.23</v>
      </c>
      <c r="T99" s="25">
        <v>5.253</v>
      </c>
      <c r="U99" s="25">
        <v>5.3024270288401</v>
      </c>
      <c r="V99" s="25">
        <v>5.317</v>
      </c>
      <c r="W99" s="25">
        <v>5.58054526259698</v>
      </c>
      <c r="X99" s="25">
        <v>5.58054526259698</v>
      </c>
      <c r="Y99" s="25">
        <v>5.58054526259698</v>
      </c>
      <c r="Z99" s="25">
        <v>0</v>
      </c>
      <c r="AA99" s="25">
        <v>10.303</v>
      </c>
      <c r="AB99" s="25">
        <v>19.556</v>
      </c>
      <c r="AC99" s="25">
        <v>30.273</v>
      </c>
      <c r="AD99" s="81">
        <v>39.6511749725606</v>
      </c>
    </row>
    <row r="100" ht="19" customHeight="1">
      <c r="O100" t="s" s="21">
        <v>98</v>
      </c>
      <c r="P100" s="54">
        <v>11</v>
      </c>
      <c r="Q100" s="22">
        <v>9.58</v>
      </c>
      <c r="R100" s="22">
        <v>9.586</v>
      </c>
      <c r="S100" s="22">
        <v>9.596</v>
      </c>
      <c r="T100" s="22">
        <v>9.608000000000001</v>
      </c>
      <c r="U100" s="22">
        <v>9.633942123405509</v>
      </c>
      <c r="V100" s="22">
        <v>9.643000000000001</v>
      </c>
      <c r="W100" s="22">
        <v>9.748405785519401</v>
      </c>
      <c r="X100" s="22">
        <v>9.748405785519401</v>
      </c>
      <c r="Y100" s="22">
        <v>9.748405785519401</v>
      </c>
      <c r="Z100" s="22">
        <v>10.303</v>
      </c>
      <c r="AA100" s="22">
        <v>0</v>
      </c>
      <c r="AB100" s="22">
        <v>20.417</v>
      </c>
      <c r="AC100" s="22">
        <v>30.816</v>
      </c>
      <c r="AD100" s="79">
        <v>40.0713822195096</v>
      </c>
    </row>
    <row r="101" ht="19" customHeight="1">
      <c r="O101" t="s" s="19">
        <v>99</v>
      </c>
      <c r="P101" s="80">
        <v>12</v>
      </c>
      <c r="Q101" s="25">
        <v>19.2</v>
      </c>
      <c r="R101" s="25">
        <v>19.203</v>
      </c>
      <c r="S101" s="25">
        <v>19.208</v>
      </c>
      <c r="T101" s="25">
        <v>19.214</v>
      </c>
      <c r="U101" s="25">
        <v>19.2270947447559</v>
      </c>
      <c r="V101" s="25">
        <v>19.231</v>
      </c>
      <c r="W101" s="25">
        <v>19.3005416952179</v>
      </c>
      <c r="X101" s="25">
        <v>19.3005416952179</v>
      </c>
      <c r="Y101" s="25">
        <v>19.3005416952179</v>
      </c>
      <c r="Z101" s="25">
        <v>19.556</v>
      </c>
      <c r="AA101" s="25">
        <v>20.417</v>
      </c>
      <c r="AB101" s="25">
        <v>0</v>
      </c>
      <c r="AC101" s="25">
        <v>33.203</v>
      </c>
      <c r="AD101" s="81">
        <v>41.8396700316332</v>
      </c>
    </row>
    <row r="102" ht="19" customHeight="1">
      <c r="O102" t="s" s="21">
        <v>100</v>
      </c>
      <c r="P102" s="54">
        <v>13</v>
      </c>
      <c r="Q102" s="22">
        <v>30.05</v>
      </c>
      <c r="R102" s="22">
        <v>30.049</v>
      </c>
      <c r="S102" s="22">
        <v>30.052</v>
      </c>
      <c r="T102" s="22">
        <v>30.056</v>
      </c>
      <c r="U102" s="22">
        <v>30.0878281886708</v>
      </c>
      <c r="V102" s="22">
        <v>30.067</v>
      </c>
      <c r="W102" s="22">
        <v>30.0862430054376</v>
      </c>
      <c r="X102" s="22">
        <v>30.0862430054376</v>
      </c>
      <c r="Y102" s="22">
        <v>30.0862430054376</v>
      </c>
      <c r="Z102" s="22">
        <v>30.273</v>
      </c>
      <c r="AA102" s="22">
        <v>30.816</v>
      </c>
      <c r="AB102" s="22">
        <v>33.203</v>
      </c>
      <c r="AC102" s="22">
        <v>0</v>
      </c>
      <c r="AD102" s="79">
        <v>45.5920979558995</v>
      </c>
    </row>
    <row r="103" ht="20" customHeight="1">
      <c r="O103" t="s" s="28">
        <v>101</v>
      </c>
      <c r="P103" s="82">
        <v>14</v>
      </c>
      <c r="Q103" s="83">
        <v>39.5</v>
      </c>
      <c r="R103" s="83">
        <v>39.4914674435063</v>
      </c>
      <c r="S103" s="83">
        <v>39.491580125206</v>
      </c>
      <c r="T103" s="83">
        <v>39.4286636297227</v>
      </c>
      <c r="U103" s="83">
        <v>39.4837430174983</v>
      </c>
      <c r="V103" s="83">
        <v>39.413130107277</v>
      </c>
      <c r="W103" s="83">
        <v>39.5379266812542</v>
      </c>
      <c r="X103" s="83">
        <v>39.5379266812542</v>
      </c>
      <c r="Y103" s="83">
        <v>39.5379266812542</v>
      </c>
      <c r="Z103" s="83">
        <v>39.6511749725606</v>
      </c>
      <c r="AA103" s="83">
        <v>40.0713822195096</v>
      </c>
      <c r="AB103" s="83">
        <v>41.8396700316332</v>
      </c>
      <c r="AC103" s="83">
        <v>45.5920979558995</v>
      </c>
      <c r="AD103" s="84">
        <v>0</v>
      </c>
    </row>
    <row r="105" ht="21" customHeight="1">
      <c r="AE105" t="s" s="70">
        <v>102</v>
      </c>
      <c r="AF105" s="71"/>
      <c r="AG105" s="72"/>
      <c r="AH105" s="72"/>
      <c r="AI105" s="72"/>
      <c r="AJ105" s="72"/>
      <c r="AK105" s="72"/>
      <c r="AL105" s="72"/>
      <c r="AM105" s="72"/>
      <c r="AN105" s="72"/>
      <c r="AO105" s="72"/>
      <c r="AP105" s="72"/>
      <c r="AQ105" s="72"/>
      <c r="AR105" s="72"/>
      <c r="AS105" s="72"/>
      <c r="AT105" s="73"/>
    </row>
    <row r="106" ht="20" customHeight="1">
      <c r="AE106" s="74"/>
      <c r="AF106" s="75"/>
      <c r="AG106" t="s" s="76">
        <v>90</v>
      </c>
      <c r="AH106" t="s" s="76">
        <v>91</v>
      </c>
      <c r="AI106" t="s" s="76">
        <v>92</v>
      </c>
      <c r="AJ106" t="s" s="76">
        <v>93</v>
      </c>
      <c r="AK106" t="s" s="76">
        <v>94</v>
      </c>
      <c r="AL106" t="s" s="76">
        <v>95</v>
      </c>
      <c r="AM106" t="s" s="76">
        <v>96</v>
      </c>
      <c r="AN106" t="s" s="76">
        <v>74</v>
      </c>
      <c r="AO106" t="s" s="76">
        <v>97</v>
      </c>
      <c r="AP106" t="s" s="76">
        <v>76</v>
      </c>
      <c r="AQ106" t="s" s="76">
        <v>98</v>
      </c>
      <c r="AR106" t="s" s="76">
        <v>99</v>
      </c>
      <c r="AS106" t="s" s="76">
        <v>100</v>
      </c>
      <c r="AT106" t="s" s="77">
        <v>101</v>
      </c>
    </row>
    <row r="107" ht="8" customHeight="1" hidden="1">
      <c r="AE107" s="8"/>
      <c r="AF107" s="56"/>
      <c r="AG107" s="56">
        <v>1</v>
      </c>
      <c r="AH107" s="56">
        <v>2</v>
      </c>
      <c r="AI107" s="56">
        <v>3</v>
      </c>
      <c r="AJ107" s="56">
        <v>4</v>
      </c>
      <c r="AK107" s="56">
        <v>5</v>
      </c>
      <c r="AL107" s="56">
        <v>6</v>
      </c>
      <c r="AM107" s="56">
        <v>7</v>
      </c>
      <c r="AN107" s="56">
        <v>8</v>
      </c>
      <c r="AO107" s="56">
        <v>9</v>
      </c>
      <c r="AP107" s="56">
        <v>10</v>
      </c>
      <c r="AQ107" s="56">
        <v>11</v>
      </c>
      <c r="AR107" s="56">
        <v>12</v>
      </c>
      <c r="AS107" s="56">
        <v>13</v>
      </c>
      <c r="AT107" s="78">
        <v>14</v>
      </c>
    </row>
    <row r="108" ht="19" customHeight="1">
      <c r="AE108" t="s" s="21">
        <v>90</v>
      </c>
      <c r="AF108" s="54">
        <v>1</v>
      </c>
      <c r="AG108" s="22">
        <f>Q90*8.317</f>
        <v>0</v>
      </c>
      <c r="AH108" s="22">
        <f>R90*8.317</f>
        <v>3.218679</v>
      </c>
      <c r="AI108" s="22">
        <f>S90*8.317</f>
        <v>6.013191</v>
      </c>
      <c r="AJ108" s="22">
        <f>T90*8.317</f>
        <v>8.317</v>
      </c>
      <c r="AK108" s="22">
        <f>U90*8.317</f>
        <v>12.1253543</v>
      </c>
      <c r="AL108" s="22">
        <f>V90*8.317</f>
        <v>12.64184</v>
      </c>
      <c r="AM108" s="22">
        <f>W90*8.317</f>
        <v>23.029773</v>
      </c>
      <c r="AN108" s="22">
        <f>X90*8.317</f>
        <v>23.029773</v>
      </c>
      <c r="AO108" s="22">
        <f>Y90*8.317</f>
        <v>23.029773</v>
      </c>
      <c r="AP108" s="22">
        <f>Z90*8.317</f>
        <v>43.2484</v>
      </c>
      <c r="AQ108" s="22">
        <f>AA90*8.317</f>
        <v>79.67686</v>
      </c>
      <c r="AR108" s="22">
        <f>AB90*8.317</f>
        <v>159.6864</v>
      </c>
      <c r="AS108" s="22">
        <f>AC90*8.317</f>
        <v>249.92585</v>
      </c>
      <c r="AT108" s="79">
        <f>AD90*8.317</f>
        <v>328.35516</v>
      </c>
    </row>
    <row r="109" ht="19" customHeight="1">
      <c r="AE109" t="s" s="19">
        <v>91</v>
      </c>
      <c r="AF109" s="80">
        <v>2</v>
      </c>
      <c r="AG109" s="25">
        <f>Q91*8.317</f>
        <v>3.218679</v>
      </c>
      <c r="AH109" s="25">
        <f>R91*8.317</f>
        <v>0</v>
      </c>
      <c r="AI109" s="25">
        <f>S91*8.317</f>
        <v>6.453992</v>
      </c>
      <c r="AJ109" s="25">
        <f>T91*8.317</f>
        <v>8.633046</v>
      </c>
      <c r="AK109" s="25">
        <f>U91*8.317</f>
        <v>12.3373818281346</v>
      </c>
      <c r="AL109" s="25">
        <f>V91*8.317</f>
        <v>12.874716</v>
      </c>
      <c r="AM109" s="25">
        <f>W91*8.317</f>
        <v>23.1437426990793</v>
      </c>
      <c r="AN109" s="25">
        <f>X91*8.317</f>
        <v>23.1437426990793</v>
      </c>
      <c r="AO109" s="25">
        <f>Y91*8.317</f>
        <v>23.1437426990793</v>
      </c>
      <c r="AP109" s="25">
        <f>Z91*8.317</f>
        <v>43.348204</v>
      </c>
      <c r="AQ109" s="25">
        <f>AA91*8.317</f>
        <v>79.72676199999999</v>
      </c>
      <c r="AR109" s="25">
        <f>AB91*8.317</f>
        <v>159.711351</v>
      </c>
      <c r="AS109" s="25">
        <f>AC91*8.317</f>
        <v>249.917533</v>
      </c>
      <c r="AT109" s="81">
        <f>AD91*8.317</f>
        <v>328.450534727642</v>
      </c>
    </row>
    <row r="110" ht="19" customHeight="1">
      <c r="AE110" t="s" s="21">
        <v>92</v>
      </c>
      <c r="AF110" s="54">
        <v>3</v>
      </c>
      <c r="AG110" s="22">
        <f>Q92*8.317</f>
        <v>6.013191</v>
      </c>
      <c r="AH110" s="22">
        <f>R92*8.317</f>
        <v>6.453992</v>
      </c>
      <c r="AI110" s="22">
        <f>S92*8.317</f>
        <v>0</v>
      </c>
      <c r="AJ110" s="22">
        <f>T92*8.317</f>
        <v>9.448112</v>
      </c>
      <c r="AK110" s="22">
        <f>U92*8.317</f>
        <v>12.886849943241</v>
      </c>
      <c r="AL110" s="22">
        <f>V92*8.317</f>
        <v>13.398687</v>
      </c>
      <c r="AM110" s="22">
        <f>W92*8.317</f>
        <v>23.4259749404193</v>
      </c>
      <c r="AN110" s="22">
        <f>X92*8.317</f>
        <v>23.4259749404193</v>
      </c>
      <c r="AO110" s="22">
        <f>Y92*8.317</f>
        <v>23.4259749404193</v>
      </c>
      <c r="AP110" s="22">
        <f>Z92*8.317</f>
        <v>43.49791</v>
      </c>
      <c r="AQ110" s="22">
        <f>AA92*8.317</f>
        <v>79.809932</v>
      </c>
      <c r="AR110" s="22">
        <f>AB92*8.317</f>
        <v>159.752936</v>
      </c>
      <c r="AS110" s="22">
        <f>AC92*8.317</f>
        <v>249.942484</v>
      </c>
      <c r="AT110" s="79">
        <f>AD92*8.317</f>
        <v>328.450534727642</v>
      </c>
    </row>
    <row r="111" ht="19" customHeight="1">
      <c r="AE111" t="s" s="19">
        <v>93</v>
      </c>
      <c r="AF111" s="80">
        <v>4</v>
      </c>
      <c r="AG111" s="25">
        <f>Q93*8.317</f>
        <v>8.317</v>
      </c>
      <c r="AH111" s="25">
        <f>R93*8.317</f>
        <v>8.633046</v>
      </c>
      <c r="AI111" s="25">
        <f>S93*8.317</f>
        <v>9.448112</v>
      </c>
      <c r="AJ111" s="25">
        <f>T93*8.317</f>
        <v>0</v>
      </c>
      <c r="AK111" s="25">
        <f>U93*8.317</f>
        <v>13.6126512604151</v>
      </c>
      <c r="AL111" s="25">
        <f>V93*8.317</f>
        <v>14.080681</v>
      </c>
      <c r="AM111" s="25">
        <f>W93*8.317</f>
        <v>23.7875227861282</v>
      </c>
      <c r="AN111" s="25">
        <f>X93*8.317</f>
        <v>23.7875227861282</v>
      </c>
      <c r="AO111" s="25">
        <f>Y93*8.317</f>
        <v>23.7875227861282</v>
      </c>
      <c r="AP111" s="25">
        <f>Z93*8.317</f>
        <v>43.689201</v>
      </c>
      <c r="AQ111" s="25">
        <f>AA93*8.317</f>
        <v>79.909736</v>
      </c>
      <c r="AR111" s="25">
        <f>AB93*8.317</f>
        <v>159.802838</v>
      </c>
      <c r="AS111" s="25">
        <f>AC93*8.317</f>
        <v>249.975752</v>
      </c>
      <c r="AT111" s="81">
        <f>AD93*8.317</f>
        <v>328.450534727642</v>
      </c>
    </row>
    <row r="112" ht="19" customHeight="1">
      <c r="AE112" t="s" s="21">
        <v>94</v>
      </c>
      <c r="AF112" s="54">
        <v>5</v>
      </c>
      <c r="AG112" s="22">
        <f>Q94*8.317</f>
        <v>12.1253543</v>
      </c>
      <c r="AH112" s="22">
        <f>R94*8.317</f>
        <v>12.3373818281346</v>
      </c>
      <c r="AI112" s="22">
        <f>S94*8.317</f>
        <v>12.886849943241</v>
      </c>
      <c r="AJ112" s="22">
        <f>T94*8.317</f>
        <v>13.6126512604151</v>
      </c>
      <c r="AK112" s="22">
        <f>U94*8.317</f>
        <v>0</v>
      </c>
      <c r="AL112" s="22">
        <f>V94*8.317</f>
        <v>15.7672855974497</v>
      </c>
      <c r="AM112" s="22">
        <f>W94*8.317</f>
        <v>24.6184940532073</v>
      </c>
      <c r="AN112" s="22">
        <f>X94*8.317</f>
        <v>24.6184940532073</v>
      </c>
      <c r="AO112" s="22">
        <f>Y94*8.317</f>
        <v>24.6184940532073</v>
      </c>
      <c r="AP112" s="22">
        <f>Z94*8.317</f>
        <v>44.1002855988631</v>
      </c>
      <c r="AQ112" s="22">
        <f>AA94*8.317</f>
        <v>80.12549664036359</v>
      </c>
      <c r="AR112" s="22">
        <f>AB94*8.317</f>
        <v>159.911746992135</v>
      </c>
      <c r="AS112" s="22">
        <f>AC94*8.317</f>
        <v>250.240467045175</v>
      </c>
      <c r="AT112" s="79">
        <f>AD94*8.317</f>
        <v>328.450534727642</v>
      </c>
    </row>
    <row r="113" ht="19" customHeight="1">
      <c r="AE113" t="s" s="19">
        <v>95</v>
      </c>
      <c r="AF113" s="80">
        <v>6</v>
      </c>
      <c r="AG113" s="25">
        <f>Q95*8.317</f>
        <v>12.64184</v>
      </c>
      <c r="AH113" s="25">
        <f>R95*8.317</f>
        <v>12.874716</v>
      </c>
      <c r="AI113" s="25">
        <f>S95*8.317</f>
        <v>13.398687</v>
      </c>
      <c r="AJ113" s="25">
        <f>T95*8.317</f>
        <v>14.080681</v>
      </c>
      <c r="AK113" s="25">
        <f>U95*8.317</f>
        <v>15.7672855974497</v>
      </c>
      <c r="AL113" s="25">
        <f>V95*8.317</f>
        <v>0</v>
      </c>
      <c r="AM113" s="25">
        <f>W95*8.317</f>
        <v>24.7530870213685</v>
      </c>
      <c r="AN113" s="25">
        <f>X95*8.317</f>
        <v>24.7530870213685</v>
      </c>
      <c r="AO113" s="25">
        <f>Y95*8.317</f>
        <v>24.7530870213685</v>
      </c>
      <c r="AP113" s="25">
        <f>Z95*8.317</f>
        <v>44.221489</v>
      </c>
      <c r="AQ113" s="25">
        <f>AA95*8.317</f>
        <v>80.20083099999999</v>
      </c>
      <c r="AR113" s="25">
        <f>AB95*8.317</f>
        <v>159.944227</v>
      </c>
      <c r="AS113" s="25">
        <f>AC95*8.317</f>
        <v>250.067239</v>
      </c>
      <c r="AT113" s="81">
        <f>AD95*8.317</f>
        <v>328.450534727642</v>
      </c>
    </row>
    <row r="114" ht="19" customHeight="1">
      <c r="AE114" t="s" s="21">
        <v>96</v>
      </c>
      <c r="AF114" s="54">
        <v>7</v>
      </c>
      <c r="AG114" s="22">
        <f>Q96*8.317</f>
        <v>23.029773</v>
      </c>
      <c r="AH114" s="22">
        <f>R96*8.317</f>
        <v>23.1437426990793</v>
      </c>
      <c r="AI114" s="22">
        <f>S96*8.317</f>
        <v>23.4259749404193</v>
      </c>
      <c r="AJ114" s="22">
        <f>T96*8.317</f>
        <v>23.7875227861282</v>
      </c>
      <c r="AK114" s="22">
        <f>U96*8.317</f>
        <v>24.6184940532073</v>
      </c>
      <c r="AL114" s="22">
        <f>V96*8.317</f>
        <v>24.7530870213685</v>
      </c>
      <c r="AM114" s="22">
        <f>W96*8.317</f>
        <v>0</v>
      </c>
      <c r="AN114" s="22">
        <f>X96*8.317</f>
        <v>23.029773</v>
      </c>
      <c r="AO114" s="22">
        <f>Y96*8.317</f>
        <v>46.059546</v>
      </c>
      <c r="AP114" s="22">
        <f>Z96*8.317</f>
        <v>46.4133949490191</v>
      </c>
      <c r="AQ114" s="22">
        <f>AA96*8.317</f>
        <v>81.0774909181648</v>
      </c>
      <c r="AR114" s="22">
        <f>AB96*8.317</f>
        <v>160.522605279127</v>
      </c>
      <c r="AS114" s="22">
        <f>AC96*8.317</f>
        <v>250.227283076225</v>
      </c>
      <c r="AT114" s="79">
        <f>AD96*8.317</f>
        <v>328.450534727642</v>
      </c>
    </row>
    <row r="115" ht="19" customHeight="1">
      <c r="AE115" t="s" s="19">
        <v>74</v>
      </c>
      <c r="AF115" s="80">
        <v>8</v>
      </c>
      <c r="AG115" s="25">
        <f>Q97*8.317</f>
        <v>23.029773</v>
      </c>
      <c r="AH115" s="25">
        <f>R97*8.317</f>
        <v>23.1437426990793</v>
      </c>
      <c r="AI115" s="25">
        <f>S97*8.317</f>
        <v>23.4259749404193</v>
      </c>
      <c r="AJ115" s="25">
        <f>T97*8.317</f>
        <v>23.7875227861282</v>
      </c>
      <c r="AK115" s="25">
        <f>U97*8.317</f>
        <v>24.6184940532073</v>
      </c>
      <c r="AL115" s="25">
        <f>V97*8.317</f>
        <v>24.7530870213685</v>
      </c>
      <c r="AM115" s="25">
        <f>W97*8.317</f>
        <v>23.029773</v>
      </c>
      <c r="AN115" s="25">
        <f>X97*8.317</f>
        <v>0</v>
      </c>
      <c r="AO115" s="25">
        <f>Y97*8.317</f>
        <v>39.8887369227779</v>
      </c>
      <c r="AP115" s="25">
        <f>Z97*8.317</f>
        <v>46.4133949490191</v>
      </c>
      <c r="AQ115" s="25">
        <f>AA97*8.317</f>
        <v>81.0774909181648</v>
      </c>
      <c r="AR115" s="25">
        <f>AB97*8.317</f>
        <v>160.522605279127</v>
      </c>
      <c r="AS115" s="25">
        <f>AC97*8.317</f>
        <v>250.227283076225</v>
      </c>
      <c r="AT115" s="81">
        <f>AD97*8.317</f>
        <v>328.450534727642</v>
      </c>
    </row>
    <row r="116" ht="19" customHeight="1">
      <c r="AE116" t="s" s="21">
        <v>97</v>
      </c>
      <c r="AF116" s="54">
        <v>9</v>
      </c>
      <c r="AG116" s="22">
        <f>Q98*8.317</f>
        <v>23.029773</v>
      </c>
      <c r="AH116" s="22">
        <f>R98*8.317</f>
        <v>23.1437426990793</v>
      </c>
      <c r="AI116" s="22">
        <f>S98*8.317</f>
        <v>23.4259749404193</v>
      </c>
      <c r="AJ116" s="22">
        <f>T98*8.317</f>
        <v>23.7875227861282</v>
      </c>
      <c r="AK116" s="22">
        <f>U98*8.317</f>
        <v>24.6184940532073</v>
      </c>
      <c r="AL116" s="22">
        <f>V98*8.317</f>
        <v>24.7530870213685</v>
      </c>
      <c r="AM116" s="22">
        <f>W98*8.317</f>
        <v>46.059546</v>
      </c>
      <c r="AN116" s="22">
        <f>X98*8.317</f>
        <v>39.8887369227779</v>
      </c>
      <c r="AO116" s="22">
        <f>Y98*8.317</f>
        <v>0</v>
      </c>
      <c r="AP116" s="22">
        <f>Z98*8.317</f>
        <v>46.4133949490191</v>
      </c>
      <c r="AQ116" s="22">
        <f>AA98*8.317</f>
        <v>81.0774909181648</v>
      </c>
      <c r="AR116" s="22">
        <f>AB98*8.317</f>
        <v>160.522605279127</v>
      </c>
      <c r="AS116" s="22">
        <f>AC98*8.317</f>
        <v>250.227283076225</v>
      </c>
      <c r="AT116" s="79">
        <f>AD98*8.317</f>
        <v>328.836936207991</v>
      </c>
    </row>
    <row r="117" ht="19" customHeight="1">
      <c r="AE117" t="s" s="19">
        <v>76</v>
      </c>
      <c r="AF117" s="80">
        <v>10</v>
      </c>
      <c r="AG117" s="25">
        <f>Q99*8.317</f>
        <v>43.2484</v>
      </c>
      <c r="AH117" s="25">
        <f>R99*8.317</f>
        <v>43.348204</v>
      </c>
      <c r="AI117" s="25">
        <f>S99*8.317</f>
        <v>43.49791</v>
      </c>
      <c r="AJ117" s="25">
        <f>T99*8.317</f>
        <v>43.689201</v>
      </c>
      <c r="AK117" s="25">
        <f>U99*8.317</f>
        <v>44.1002855988631</v>
      </c>
      <c r="AL117" s="25">
        <f>V99*8.317</f>
        <v>44.221489</v>
      </c>
      <c r="AM117" s="25">
        <f>W99*8.317</f>
        <v>46.4133949490191</v>
      </c>
      <c r="AN117" s="25">
        <f>X99*8.317</f>
        <v>46.4133949490191</v>
      </c>
      <c r="AO117" s="25">
        <f>Y99*8.317</f>
        <v>46.4133949490191</v>
      </c>
      <c r="AP117" s="25">
        <f>Z99*8.317</f>
        <v>0</v>
      </c>
      <c r="AQ117" s="25">
        <f>AA99*8.317</f>
        <v>85.690051</v>
      </c>
      <c r="AR117" s="25">
        <f>AB99*8.317</f>
        <v>162.647252</v>
      </c>
      <c r="AS117" s="25">
        <f>AC99*8.317</f>
        <v>251.780541</v>
      </c>
      <c r="AT117" s="81">
        <f>AD99*8.317</f>
        <v>329.778822246787</v>
      </c>
    </row>
    <row r="118" ht="19" customHeight="1">
      <c r="AE118" t="s" s="21">
        <v>98</v>
      </c>
      <c r="AF118" s="54">
        <v>11</v>
      </c>
      <c r="AG118" s="22">
        <f>Q100*8.317</f>
        <v>79.67686</v>
      </c>
      <c r="AH118" s="22">
        <f>R100*8.317</f>
        <v>79.72676199999999</v>
      </c>
      <c r="AI118" s="22">
        <f>S100*8.317</f>
        <v>79.809932</v>
      </c>
      <c r="AJ118" s="22">
        <f>T100*8.317</f>
        <v>79.909736</v>
      </c>
      <c r="AK118" s="22">
        <f>U100*8.317</f>
        <v>80.12549664036359</v>
      </c>
      <c r="AL118" s="22">
        <f>V100*8.317</f>
        <v>80.20083099999999</v>
      </c>
      <c r="AM118" s="22">
        <f>W100*8.317</f>
        <v>81.0774909181648</v>
      </c>
      <c r="AN118" s="22">
        <f>X100*8.317</f>
        <v>81.0774909181648</v>
      </c>
      <c r="AO118" s="22">
        <f>Y100*8.317</f>
        <v>81.0774909181648</v>
      </c>
      <c r="AP118" s="22">
        <f>Z100*8.317</f>
        <v>85.690051</v>
      </c>
      <c r="AQ118" s="22">
        <f>AA100*8.317</f>
        <v>0</v>
      </c>
      <c r="AR118" s="22">
        <f>AB100*8.317</f>
        <v>169.808189</v>
      </c>
      <c r="AS118" s="22">
        <f>AC100*8.317</f>
        <v>256.296672</v>
      </c>
      <c r="AT118" s="79">
        <f>AD100*8.317</f>
        <v>333.273685919661</v>
      </c>
    </row>
    <row r="119" ht="19" customHeight="1">
      <c r="AE119" t="s" s="19">
        <v>99</v>
      </c>
      <c r="AF119" s="80">
        <v>12</v>
      </c>
      <c r="AG119" s="25">
        <f>Q101*8.317</f>
        <v>159.6864</v>
      </c>
      <c r="AH119" s="25">
        <f>R101*8.317</f>
        <v>159.711351</v>
      </c>
      <c r="AI119" s="25">
        <f>S101*8.317</f>
        <v>159.752936</v>
      </c>
      <c r="AJ119" s="25">
        <f>T101*8.317</f>
        <v>159.802838</v>
      </c>
      <c r="AK119" s="25">
        <f>U101*8.317</f>
        <v>159.911746992135</v>
      </c>
      <c r="AL119" s="25">
        <f>V101*8.317</f>
        <v>159.944227</v>
      </c>
      <c r="AM119" s="25">
        <f>W101*8.317</f>
        <v>160.522605279127</v>
      </c>
      <c r="AN119" s="25">
        <f>X101*8.317</f>
        <v>160.522605279127</v>
      </c>
      <c r="AO119" s="25">
        <f>Y101*8.317</f>
        <v>160.522605279127</v>
      </c>
      <c r="AP119" s="25">
        <f>Z101*8.317</f>
        <v>162.647252</v>
      </c>
      <c r="AQ119" s="25">
        <f>AA101*8.317</f>
        <v>169.808189</v>
      </c>
      <c r="AR119" s="25">
        <f>AB101*8.317</f>
        <v>0</v>
      </c>
      <c r="AS119" s="25">
        <f>AC101*8.317</f>
        <v>276.149351</v>
      </c>
      <c r="AT119" s="81">
        <f>AD101*8.317</f>
        <v>347.980535653093</v>
      </c>
    </row>
    <row r="120" ht="19" customHeight="1">
      <c r="AE120" t="s" s="21">
        <v>100</v>
      </c>
      <c r="AF120" s="54">
        <v>13</v>
      </c>
      <c r="AG120" s="22">
        <f>Q102*8.317</f>
        <v>249.92585</v>
      </c>
      <c r="AH120" s="22">
        <f>R102*8.317</f>
        <v>249.917533</v>
      </c>
      <c r="AI120" s="22">
        <f>S102*8.317</f>
        <v>249.942484</v>
      </c>
      <c r="AJ120" s="22">
        <f>T102*8.317</f>
        <v>249.975752</v>
      </c>
      <c r="AK120" s="22">
        <f>U102*8.317</f>
        <v>250.240467045175</v>
      </c>
      <c r="AL120" s="22">
        <f>V102*8.317</f>
        <v>250.067239</v>
      </c>
      <c r="AM120" s="22">
        <f>W102*8.317</f>
        <v>250.227283076225</v>
      </c>
      <c r="AN120" s="22">
        <f>X102*8.317</f>
        <v>250.227283076225</v>
      </c>
      <c r="AO120" s="22">
        <f>Y102*8.317</f>
        <v>250.227283076225</v>
      </c>
      <c r="AP120" s="22">
        <f>Z102*8.317</f>
        <v>251.780541</v>
      </c>
      <c r="AQ120" s="22">
        <f>AA102*8.317</f>
        <v>256.296672</v>
      </c>
      <c r="AR120" s="22">
        <f>AB102*8.317</f>
        <v>276.149351</v>
      </c>
      <c r="AS120" s="22">
        <f>AC102*8.317</f>
        <v>0</v>
      </c>
      <c r="AT120" s="79">
        <f>AD102*8.317</f>
        <v>379.189478699216</v>
      </c>
    </row>
    <row r="121" ht="20" customHeight="1">
      <c r="AE121" t="s" s="28">
        <v>101</v>
      </c>
      <c r="AF121" s="82">
        <v>14</v>
      </c>
      <c r="AG121" s="83">
        <f>Q103*8.317</f>
        <v>328.5215</v>
      </c>
      <c r="AH121" s="83">
        <f>R103*8.317</f>
        <v>328.450534727642</v>
      </c>
      <c r="AI121" s="83">
        <f>S103*8.317</f>
        <v>328.451471901338</v>
      </c>
      <c r="AJ121" s="83">
        <f>T103*8.317</f>
        <v>327.928195408404</v>
      </c>
      <c r="AK121" s="83">
        <f>U103*8.317</f>
        <v>328.386290676533</v>
      </c>
      <c r="AL121" s="83">
        <f>V103*8.317</f>
        <v>327.799003102223</v>
      </c>
      <c r="AM121" s="83">
        <f>W103*8.317</f>
        <v>328.836936207991</v>
      </c>
      <c r="AN121" s="83">
        <f>X103*8.317</f>
        <v>328.836936207991</v>
      </c>
      <c r="AO121" s="83">
        <f>Y103*8.317</f>
        <v>328.836936207991</v>
      </c>
      <c r="AP121" s="83">
        <f>Z103*8.317</f>
        <v>329.778822246787</v>
      </c>
      <c r="AQ121" s="83">
        <f>AA103*8.317</f>
        <v>333.273685919661</v>
      </c>
      <c r="AR121" s="83">
        <f>AB103*8.317</f>
        <v>347.980535653093</v>
      </c>
      <c r="AS121" s="83">
        <f>AC103*8.317</f>
        <v>379.189478699216</v>
      </c>
      <c r="AT121" s="84">
        <f>AD103*8.317</f>
        <v>0</v>
      </c>
    </row>
  </sheetData>
  <mergeCells count="23">
    <mergeCell ref="B1:D1"/>
    <mergeCell ref="B3:D3"/>
    <mergeCell ref="B6:D6"/>
    <mergeCell ref="B20:D20"/>
    <mergeCell ref="B17:D17"/>
    <mergeCell ref="B8:D8"/>
    <mergeCell ref="B2:D2"/>
    <mergeCell ref="E24:G24"/>
    <mergeCell ref="I31:J31"/>
    <mergeCell ref="I32:J32"/>
    <mergeCell ref="H30:J30"/>
    <mergeCell ref="H49:J49"/>
    <mergeCell ref="H53:J53"/>
    <mergeCell ref="H29:J29"/>
    <mergeCell ref="H37:J37"/>
    <mergeCell ref="H40:J40"/>
    <mergeCell ref="K57:M57"/>
    <mergeCell ref="K59:M59"/>
    <mergeCell ref="K62:M62"/>
    <mergeCell ref="K78:M78"/>
    <mergeCell ref="K74:M74"/>
    <mergeCell ref="K65:M65"/>
    <mergeCell ref="K58:M58"/>
  </mergeCells>
  <conditionalFormatting sqref="C18:C19">
    <cfRule type="cellIs" dxfId="0" priority="1" operator="lessThan" stopIfTrue="1">
      <formula>0</formula>
    </cfRule>
  </conditionalFormatting>
  <conditionalFormatting sqref="C22">
    <cfRule type="cellIs" dxfId="1" priority="1" operator="greaterThan" stopIfTrue="1">
      <formula>100</formula>
    </cfRule>
  </conditionalFormatting>
  <conditionalFormatting sqref="I50">
    <cfRule type="cellIs" dxfId="2" priority="1" operator="lessThan" stopIfTrue="1">
      <formula>0</formula>
    </cfRule>
  </conditionalFormatting>
  <conditionalFormatting sqref="I55">
    <cfRule type="cellIs" dxfId="3" priority="1" operator="greaterThan" stopIfTrue="1">
      <formula>100</formula>
    </cfRule>
  </conditionalFormatting>
  <conditionalFormatting sqref="L75">
    <cfRule type="cellIs" dxfId="4" priority="1" operator="lessThan" stopIfTrue="1">
      <formula>0</formula>
    </cfRule>
  </conditionalFormatting>
  <conditionalFormatting sqref="L80">
    <cfRule type="cellIs" dxfId="5" priority="1" operator="greaterThan" stopIfTrue="1">
      <formula>100</formula>
    </cfRule>
  </conditionalFormatting>
  <dataValidations count="1">
    <dataValidation type="list" allowBlank="1" showInputMessage="1" showErrorMessage="1" sqref="I31:I32">
      <formula1>"Sol,Mercury,Venus,Earth,Eros,Mars,Ceres,Tycho,Anderson,Jupiter,Saturn,Uranus,Neptune,Pluto"</formula1>
    </dataValidation>
  </dataValidation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