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otes" sheetId="1" r:id="rId4"/>
    <sheet name="Screen" sheetId="2" r:id="rId5"/>
  </sheets>
</workbook>
</file>

<file path=xl/sharedStrings.xml><?xml version="1.0" encoding="utf-8"?>
<sst xmlns="http://schemas.openxmlformats.org/spreadsheetml/2006/main" uniqueCount="125">
  <si>
    <t>NOTES</t>
  </si>
  <si>
    <t>Distances</t>
  </si>
  <si>
    <r>
      <rPr>
        <sz val="10"/>
        <color indexed="8"/>
        <rFont val="DIN Alternate Bold"/>
      </rPr>
      <t xml:space="preserve">Distances are calculated using data from </t>
    </r>
    <r>
      <rPr>
        <u val="single"/>
        <sz val="10"/>
        <color indexed="8"/>
        <rFont val="DIN Alternate Bold"/>
      </rPr>
      <t>http://cosinekitty.com/solar_system.html</t>
    </r>
  </si>
  <si>
    <t>Anderson and Tycho Stations are assumed to be on the same orbit as Ceres, with Anderson opposite Ceres, and Tycho at the L4/L3 point from Ceres.</t>
  </si>
  <si>
    <t>Travel times</t>
  </si>
  <si>
    <t>Travel times are calculated assuming the same acceleration and burn times for both acceleration and deceleration, with an intermediate coast, if that is necessary to reach the destination.</t>
  </si>
  <si>
    <t>Cell colours</t>
  </si>
  <si>
    <t>Cells with red text are for data input. 
Do not edit any of the other cells. 
Cells with white text and a red background are warnings (see below).</t>
  </si>
  <si>
    <t>How to use the TRAVEL TIME calculator</t>
  </si>
  <si>
    <t>Select the departure and destination locations in the ‘From’ and ‘To’ cells.
Set the acceleration in ‘Accel, a’ and the duration of burn in ‘Taccel, ta’.
‘Tcruise, tc’ gives the duration of the cruise period of the trip.
‘Total, t’ gives the total duration (i.e. acceleration period plus coast period plus deceleration period).
‘Propellant’ indicates how much propellant is used in units of acceleration * time (ie. delta v)
‘Fraction’ indicates what fraction of the ship’s propellant is used on the trip.</t>
  </si>
  <si>
    <t>How to use the TRAVEL TIME (GENERIC) calculator</t>
  </si>
  <si>
    <t>This is very much like the TRAVEL TIME calculator except, instead of selecting the departure and destination, you just enter the total distance to travel.</t>
  </si>
  <si>
    <t>How to use the TRAVEL TIME (NO COAST) calculator</t>
  </si>
  <si>
    <t>Enter the total distance and the acceleration. This will calculate the total time, assuming you are doing no coasting, just doing a burn-flip-burn.</t>
  </si>
  <si>
    <t>Ship parameters</t>
  </si>
  <si>
    <t>This contains information on the amount of burn and duration of burn the ship can do on a full tank of propellant.
 It is pre-populated with values for the Rocinante, based on a comment by Alex, along the lines of “the Roci can pull 0.3 g for about 4 weeks”.
I am assuming a inverse relationship between acceleration and burn duration. So the Roci can pull 0.3 g for 28 days, or 3 g for 2.8 days, etc.
The engine is probably less efficient at higher accelerations, but I haven’t tried to factor this in.
You will have to guess the values for other ships.</t>
  </si>
  <si>
    <t>‘Tcruise’ warning</t>
  </si>
  <si>
    <t>If the ‘Tcruise’ cell goes red, it indicates that a negative Tcruise has been calculated. This occurs when the acceleration and its duration are too large and you would overshoot the destination. Reduce ‘Accel’ and/or ‘Taccel’ until the ‘Tcruise’ cell is no longer red.</t>
  </si>
  <si>
    <t>Fraction’ (Propellant) warning.</t>
  </si>
  <si>
    <t>If this cell goes red, it indicate you do not have enough propellant to reach your destination. Reduce ‘Accel’ and/or ‘Taccel’ until the cell is no longer red.</t>
  </si>
  <si>
    <t>Comparison with distances in the rules</t>
  </si>
  <si>
    <r>
      <rPr>
        <sz val="10"/>
        <color indexed="8"/>
        <rFont val="DIN Alternate Bold"/>
      </rPr>
      <t xml:space="preserve">How do these value compare with the rules?
</t>
    </r>
    <r>
      <rPr>
        <sz val="10"/>
        <color indexed="8"/>
        <rFont val="DIN Alternate Bold"/>
      </rPr>
      <t xml:space="preserve">Distances are very different. This is a consequence of the arguments given in  </t>
    </r>
    <r>
      <rPr>
        <u val="single"/>
        <sz val="10"/>
        <color indexed="8"/>
        <rFont val="DIN Alternate Bold"/>
      </rPr>
      <t>https://physicstoday.scitation.org/do/10.1063/PT.6.3.20190312a/full/</t>
    </r>
    <r>
      <rPr>
        <sz val="10"/>
        <color indexed="8"/>
        <rFont val="DIN Alternate Bold"/>
      </rPr>
      <t>.</t>
    </r>
  </si>
  <si>
    <t>See, for example, Pluto to Neptune. In the rules it is 9.42 au. Here it is 45.6 au. It could be that the rules authors took the average distance between the two planets over the duration that the expanse is set.</t>
  </si>
  <si>
    <r>
      <rPr>
        <sz val="10"/>
        <color indexed="8"/>
        <rFont val="DIN Alternate Bold"/>
      </rPr>
      <t>However, this (</t>
    </r>
    <r>
      <rPr>
        <u val="single"/>
        <sz val="10"/>
        <color indexed="8"/>
        <rFont val="DIN Alternate Bold"/>
      </rPr>
      <t>https://www.wolframalpha.com/input/?i=+distance+from+neptune+to+pluto+01%2F07%2F2350</t>
    </r>
    <r>
      <rPr>
        <sz val="10"/>
        <color indexed="8"/>
        <rFont val="DIN Alternate Bold"/>
      </rPr>
      <t xml:space="preserve">) would suggest that the distance then is about 33 au. </t>
    </r>
  </si>
  <si>
    <t>Comparison of travel times with the rules</t>
  </si>
  <si>
    <t>Consider a trip from Earth to Jupiter (4.2 au in the rules). 
The rules give travel times of: 
257 hours at 0.3 g; 141 hours at 1 g; 53 hours at 7 g; 41 hours at 12 g.
Using the parameters for the Rocinante, this spreadsheet predicts (for 4.2 au):
257 hours at 0.3 g; 141 hours at 1 g; 53 hours at 7 g; 41 hours at 12 g.
Note: the two calculations are in good agreement (because none of these burns uses all the Roci’s propellant (the 12 g burn uses 69%).</t>
  </si>
  <si>
    <t>Consider now a trip from Earth to Pluto (38.53 au in the rules).
The rules give travel times of: 
778 hours at 0.3 g; 426 hours at 1 g; 161 hours at 7 g; 123 hours at 12 g 
(32.4 days, 17.8 days, 6.7 days, 5.1 days, respectively).
Using the parameters for the Rocinante, this spreadsheet predicts (for 38.53 au):
32.4 days at 0.3 g (35% propellant); 17.7 days at 1 g (63% propellant); 7.6 days at 7 g (100% propellant); 6.8 days at 12 g (100% propellant).</t>
  </si>
  <si>
    <t>So, for the 7 g and 12 g burns, the Roci has to coast for the middle section of the trip. She will achieve the same maximum speed in both cases, but will get to Pluto faster with the 12 g burn because she will hit that maximum speed faster, and maintain it for longer, than in the 7 g burn case.</t>
  </si>
  <si>
    <t>Miscellaneous</t>
  </si>
  <si>
    <t>This spreadsheet was developed in Apple’s Numbers application. It may have a few rough edges when converted to Microsoft Excel. I have tried as best as possible to structure it in Numbers to minimise any problems.</t>
  </si>
  <si>
    <t>Created by</t>
  </si>
  <si>
    <t xml:space="preserve">Ian Hayward. </t>
  </si>
  <si>
    <t>Comments/questions</t>
  </si>
  <si>
    <r>
      <rPr>
        <sz val="10"/>
        <color indexed="8"/>
        <rFont val="DIN Alternate Bold"/>
      </rPr>
      <t xml:space="preserve">Please email me at haywire at </t>
    </r>
    <r>
      <rPr>
        <u val="single"/>
        <sz val="10"/>
        <color indexed="8"/>
        <rFont val="DIN Alternate Bold"/>
      </rPr>
      <t>iandrea.co.uk</t>
    </r>
  </si>
  <si>
    <t>Version history</t>
  </si>
  <si>
    <t>13/03/2021: Version 01-A</t>
  </si>
  <si>
    <t>TRAVEL TIME (NO COAST)</t>
  </si>
  <si>
    <t>Use for no coast flights</t>
  </si>
  <si>
    <t>DISTANCE</t>
  </si>
  <si>
    <t>Distance</t>
  </si>
  <si>
    <t>au</t>
  </si>
  <si>
    <t>light min</t>
  </si>
  <si>
    <t>BURN</t>
  </si>
  <si>
    <t>Accel, a</t>
  </si>
  <si>
    <t>g</t>
  </si>
  <si>
    <t>CALCULATIONS</t>
  </si>
  <si>
    <t>m</t>
  </si>
  <si>
    <t>Accel</t>
  </si>
  <si>
    <t>m s^-2</t>
  </si>
  <si>
    <t>Taccel</t>
  </si>
  <si>
    <t>s</t>
  </si>
  <si>
    <t>DeltaV</t>
  </si>
  <si>
    <t>m s^-1</t>
  </si>
  <si>
    <t>au day^-1</t>
  </si>
  <si>
    <t>S/a</t>
  </si>
  <si>
    <t>s^2</t>
  </si>
  <si>
    <t>day^2</t>
  </si>
  <si>
    <t>Tcruise / tc</t>
  </si>
  <si>
    <t>TIMES</t>
  </si>
  <si>
    <t>Total, t</t>
  </si>
  <si>
    <t>days</t>
  </si>
  <si>
    <t>Tflip, tf</t>
  </si>
  <si>
    <t>PROPELLANT</t>
  </si>
  <si>
    <t>Propellant</t>
  </si>
  <si>
    <t>g days</t>
  </si>
  <si>
    <t>Fraction</t>
  </si>
  <si>
    <t>%</t>
  </si>
  <si>
    <t>SHIP PARAMETERS</t>
  </si>
  <si>
    <t>T</t>
  </si>
  <si>
    <t>TRAVEL TIME</t>
  </si>
  <si>
    <t>From</t>
  </si>
  <si>
    <t>Mars</t>
  </si>
  <si>
    <t>To</t>
  </si>
  <si>
    <t>Pluto</t>
  </si>
  <si>
    <t>Row</t>
  </si>
  <si>
    <t>Column</t>
  </si>
  <si>
    <t>Taccel, ta</t>
  </si>
  <si>
    <t>Time</t>
  </si>
  <si>
    <t>Tcruise, tc</t>
  </si>
  <si>
    <t>hours</t>
  </si>
  <si>
    <t>TRAVEL TIME (GENERIC)</t>
  </si>
  <si>
    <t>Use for generic flights</t>
  </si>
  <si>
    <t>Brought to you by:</t>
  </si>
  <si>
    <t>Ian Hayward</t>
  </si>
  <si>
    <t>haywire at andrea.co.uk</t>
  </si>
  <si>
    <t>See the Notes tab for details on how to use this spreadsheet.</t>
  </si>
  <si>
    <t>DISTANCES / au</t>
  </si>
  <si>
    <t>Object</t>
  </si>
  <si>
    <t>Sun</t>
  </si>
  <si>
    <t>Mercury</t>
  </si>
  <si>
    <t>Venus</t>
  </si>
  <si>
    <t>Earth</t>
  </si>
  <si>
    <t>Moon</t>
  </si>
  <si>
    <t>Tycho</t>
  </si>
  <si>
    <t>Anderson</t>
  </si>
  <si>
    <t>Ceres</t>
  </si>
  <si>
    <t>Pallas</t>
  </si>
  <si>
    <t>Juno</t>
  </si>
  <si>
    <t>Vesta</t>
  </si>
  <si>
    <t>Ida</t>
  </si>
  <si>
    <t>Gaspra</t>
  </si>
  <si>
    <t>Jupiter</t>
  </si>
  <si>
    <t>Saturn</t>
  </si>
  <si>
    <t>Uranus</t>
  </si>
  <si>
    <t>Neptune</t>
  </si>
  <si>
    <t>COMMUNICATION TIMES (ONE-WAY) / min</t>
  </si>
  <si>
    <r>
      <rPr>
        <sz val="10"/>
        <color indexed="8"/>
        <rFont val="DIN Alternate Bold"/>
      </rPr>
      <t>Sun</t>
    </r>
  </si>
  <si>
    <r>
      <rPr>
        <sz val="10"/>
        <color indexed="8"/>
        <rFont val="DIN Alternate Bold"/>
      </rPr>
      <t>Mercury</t>
    </r>
  </si>
  <si>
    <r>
      <rPr>
        <sz val="10"/>
        <color indexed="8"/>
        <rFont val="DIN Alternate Bold"/>
      </rPr>
      <t>Venus</t>
    </r>
  </si>
  <si>
    <r>
      <rPr>
        <sz val="10"/>
        <color indexed="8"/>
        <rFont val="DIN Alternate Bold"/>
      </rPr>
      <t>Earth</t>
    </r>
  </si>
  <si>
    <r>
      <rPr>
        <sz val="10"/>
        <color indexed="8"/>
        <rFont val="DIN Alternate Bold"/>
      </rPr>
      <t>Moon</t>
    </r>
  </si>
  <si>
    <r>
      <rPr>
        <sz val="10"/>
        <color indexed="8"/>
        <rFont val="DIN Alternate Bold"/>
      </rPr>
      <t>Mars</t>
    </r>
  </si>
  <si>
    <r>
      <rPr>
        <sz val="10"/>
        <color indexed="8"/>
        <rFont val="DIN Alternate Bold"/>
      </rPr>
      <t>Tycho</t>
    </r>
  </si>
  <si>
    <r>
      <rPr>
        <sz val="10"/>
        <color indexed="8"/>
        <rFont val="DIN Alternate Bold"/>
      </rPr>
      <t>Anderson</t>
    </r>
  </si>
  <si>
    <r>
      <rPr>
        <sz val="10"/>
        <color indexed="8"/>
        <rFont val="DIN Alternate Bold"/>
      </rPr>
      <t>Ceres</t>
    </r>
  </si>
  <si>
    <r>
      <rPr>
        <sz val="10"/>
        <color indexed="8"/>
        <rFont val="DIN Alternate Bold"/>
      </rPr>
      <t>Pallas</t>
    </r>
  </si>
  <si>
    <r>
      <rPr>
        <sz val="10"/>
        <color indexed="8"/>
        <rFont val="DIN Alternate Bold"/>
      </rPr>
      <t>Juno</t>
    </r>
  </si>
  <si>
    <r>
      <rPr>
        <sz val="10"/>
        <color indexed="8"/>
        <rFont val="DIN Alternate Bold"/>
      </rPr>
      <t>Vesta</t>
    </r>
  </si>
  <si>
    <r>
      <rPr>
        <sz val="10"/>
        <color indexed="8"/>
        <rFont val="DIN Alternate Bold"/>
      </rPr>
      <t>Ida</t>
    </r>
  </si>
  <si>
    <r>
      <rPr>
        <sz val="10"/>
        <color indexed="8"/>
        <rFont val="DIN Alternate Bold"/>
      </rPr>
      <t>Gaspra</t>
    </r>
  </si>
  <si>
    <r>
      <rPr>
        <sz val="10"/>
        <color indexed="8"/>
        <rFont val="DIN Alternate Bold"/>
      </rPr>
      <t>Jupiter</t>
    </r>
  </si>
  <si>
    <r>
      <rPr>
        <sz val="10"/>
        <color indexed="8"/>
        <rFont val="DIN Alternate Bold"/>
      </rPr>
      <t>Saturn</t>
    </r>
  </si>
  <si>
    <r>
      <rPr>
        <sz val="10"/>
        <color indexed="8"/>
        <rFont val="DIN Alternate Bold"/>
      </rPr>
      <t>Uranus</t>
    </r>
  </si>
  <si>
    <r>
      <rPr>
        <sz val="10"/>
        <color indexed="8"/>
        <rFont val="DIN Alternate Bold"/>
      </rPr>
      <t>Neptune</t>
    </r>
  </si>
  <si>
    <r>
      <rPr>
        <sz val="10"/>
        <color indexed="8"/>
        <rFont val="DIN Alternate Bold"/>
      </rPr>
      <t>Pluto</t>
    </r>
  </si>
</sst>
</file>

<file path=xl/styles.xml><?xml version="1.0" encoding="utf-8"?>
<styleSheet xmlns="http://schemas.openxmlformats.org/spreadsheetml/2006/main">
  <numFmts count="3">
    <numFmt numFmtId="0" formatCode="General"/>
    <numFmt numFmtId="59" formatCode="0.0"/>
    <numFmt numFmtId="60" formatCode="0.0E+00"/>
  </numFmts>
  <fonts count="7">
    <font>
      <sz val="10"/>
      <color indexed="8"/>
      <name val="Helvetica Neue"/>
    </font>
    <font>
      <sz val="12"/>
      <color indexed="8"/>
      <name val="Helvetica Neue"/>
    </font>
    <font>
      <b val="1"/>
      <sz val="14"/>
      <color indexed="9"/>
      <name val="Helvetica Neue"/>
    </font>
    <font>
      <sz val="10"/>
      <color indexed="9"/>
      <name val="DIN Alternate Bold"/>
    </font>
    <font>
      <sz val="10"/>
      <color indexed="8"/>
      <name val="DIN Alternate Bold"/>
    </font>
    <font>
      <u val="single"/>
      <sz val="10"/>
      <color indexed="8"/>
      <name val="DIN Alternate Bold"/>
    </font>
    <font>
      <sz val="10"/>
      <color indexed="13"/>
      <name val="DIN Alternate Bold"/>
    </font>
  </fonts>
  <fills count="6">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8"/>
        <bgColor auto="1"/>
      </patternFill>
    </fill>
    <fill>
      <patternFill patternType="solid">
        <fgColor indexed="15"/>
        <bgColor auto="1"/>
      </patternFill>
    </fill>
  </fills>
  <borders count="36">
    <border>
      <left/>
      <right/>
      <top/>
      <bottom/>
      <diagonal/>
    </border>
    <border>
      <left style="medium">
        <color indexed="10"/>
      </left>
      <right style="thin">
        <color indexed="11"/>
      </right>
      <top style="medium">
        <color indexed="10"/>
      </top>
      <bottom/>
      <diagonal/>
    </border>
    <border>
      <left style="thin">
        <color indexed="11"/>
      </left>
      <right style="medium">
        <color indexed="10"/>
      </right>
      <top style="medium">
        <color indexed="10"/>
      </top>
      <bottom/>
      <diagonal/>
    </border>
    <border>
      <left style="medium">
        <color indexed="10"/>
      </left>
      <right style="thin">
        <color indexed="11"/>
      </right>
      <top/>
      <bottom/>
      <diagonal/>
    </border>
    <border>
      <left style="thin">
        <color indexed="11"/>
      </left>
      <right style="medium">
        <color indexed="10"/>
      </right>
      <top/>
      <bottom/>
      <diagonal/>
    </border>
    <border>
      <left style="medium">
        <color indexed="10"/>
      </left>
      <right style="thin">
        <color indexed="11"/>
      </right>
      <top/>
      <bottom style="medium">
        <color indexed="10"/>
      </bottom>
      <diagonal/>
    </border>
    <border>
      <left style="thin">
        <color indexed="11"/>
      </left>
      <right style="medium">
        <color indexed="10"/>
      </right>
      <top/>
      <bottom style="medium">
        <color indexed="10"/>
      </bottom>
      <diagonal/>
    </border>
    <border>
      <left style="thin">
        <color indexed="11"/>
      </left>
      <right style="thin">
        <color indexed="11"/>
      </right>
      <top style="medium">
        <color indexed="10"/>
      </top>
      <bottom/>
      <diagonal/>
    </border>
    <border>
      <left style="thin">
        <color indexed="11"/>
      </left>
      <right style="thin">
        <color indexed="11"/>
      </right>
      <top/>
      <bottom/>
      <diagonal/>
    </border>
    <border>
      <left style="thin">
        <color indexed="11"/>
      </left>
      <right style="thin">
        <color indexed="11"/>
      </right>
      <top/>
      <bottom style="medium">
        <color indexed="10"/>
      </bottom>
      <diagonal/>
    </border>
    <border>
      <left style="medium">
        <color indexed="16"/>
      </left>
      <right style="thin">
        <color indexed="11"/>
      </right>
      <top style="medium">
        <color indexed="16"/>
      </top>
      <bottom/>
      <diagonal/>
    </border>
    <border>
      <left style="thin">
        <color indexed="11"/>
      </left>
      <right style="thin">
        <color indexed="11"/>
      </right>
      <top style="medium">
        <color indexed="16"/>
      </top>
      <bottom/>
      <diagonal/>
    </border>
    <border>
      <left style="thin">
        <color indexed="11"/>
      </left>
      <right style="medium">
        <color indexed="16"/>
      </right>
      <top style="medium">
        <color indexed="16"/>
      </top>
      <bottom/>
      <diagonal/>
    </border>
    <border>
      <left style="medium">
        <color indexed="16"/>
      </left>
      <right style="thin">
        <color indexed="11"/>
      </right>
      <top/>
      <bottom/>
      <diagonal/>
    </border>
    <border>
      <left style="thin">
        <color indexed="11"/>
      </left>
      <right style="medium">
        <color indexed="16"/>
      </right>
      <top/>
      <bottom/>
      <diagonal/>
    </border>
    <border>
      <left style="medium">
        <color indexed="16"/>
      </left>
      <right style="thin">
        <color indexed="11"/>
      </right>
      <top/>
      <bottom style="medium">
        <color indexed="16"/>
      </bottom>
      <diagonal/>
    </border>
    <border>
      <left style="thin">
        <color indexed="11"/>
      </left>
      <right style="thin">
        <color indexed="11"/>
      </right>
      <top/>
      <bottom style="medium">
        <color indexed="16"/>
      </bottom>
      <diagonal/>
    </border>
    <border>
      <left style="thin">
        <color indexed="11"/>
      </left>
      <right style="medium">
        <color indexed="16"/>
      </right>
      <top/>
      <bottom style="medium">
        <color indexed="16"/>
      </bottom>
      <diagonal/>
    </border>
    <border>
      <left style="medium">
        <color indexed="17"/>
      </left>
      <right style="thin">
        <color indexed="11"/>
      </right>
      <top style="medium">
        <color indexed="17"/>
      </top>
      <bottom/>
      <diagonal/>
    </border>
    <border>
      <left style="thin">
        <color indexed="11"/>
      </left>
      <right style="thin">
        <color indexed="11"/>
      </right>
      <top style="medium">
        <color indexed="17"/>
      </top>
      <bottom/>
      <diagonal/>
    </border>
    <border>
      <left style="thin">
        <color indexed="11"/>
      </left>
      <right style="medium">
        <color indexed="17"/>
      </right>
      <top style="medium">
        <color indexed="17"/>
      </top>
      <bottom/>
      <diagonal/>
    </border>
    <border>
      <left style="medium">
        <color indexed="17"/>
      </left>
      <right style="thin">
        <color indexed="11"/>
      </right>
      <top/>
      <bottom/>
      <diagonal/>
    </border>
    <border>
      <left style="thin">
        <color indexed="11"/>
      </left>
      <right style="medium">
        <color indexed="17"/>
      </right>
      <top/>
      <bottom/>
      <diagonal/>
    </border>
    <border>
      <left style="medium">
        <color indexed="17"/>
      </left>
      <right style="thin">
        <color indexed="11"/>
      </right>
      <top/>
      <bottom style="medium">
        <color indexed="17"/>
      </bottom>
      <diagonal/>
    </border>
    <border>
      <left style="thin">
        <color indexed="11"/>
      </left>
      <right style="thin">
        <color indexed="11"/>
      </right>
      <top/>
      <bottom style="medium">
        <color indexed="17"/>
      </bottom>
      <diagonal/>
    </border>
    <border>
      <left style="thin">
        <color indexed="11"/>
      </left>
      <right style="medium">
        <color indexed="17"/>
      </right>
      <top/>
      <bottom style="medium">
        <color indexed="17"/>
      </bottom>
      <diagonal/>
    </border>
    <border>
      <left style="medium">
        <color indexed="16"/>
      </left>
      <right style="medium">
        <color indexed="16"/>
      </right>
      <top style="medium">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10"/>
      </left>
      <right>
        <color indexed="8"/>
      </right>
      <top style="medium">
        <color indexed="10"/>
      </top>
      <bottom style="medium">
        <color indexed="8"/>
      </bottom>
      <diagonal/>
    </border>
    <border>
      <left style="thin">
        <color indexed="11"/>
      </left>
      <right>
        <color indexed="8"/>
      </right>
      <top style="medium">
        <color indexed="10"/>
      </top>
      <bottom style="medium">
        <color indexed="8"/>
      </bottom>
      <diagonal/>
    </border>
    <border>
      <left>
        <color indexed="8"/>
      </left>
      <right>
        <color indexed="8"/>
      </right>
      <top style="medium">
        <color indexed="10"/>
      </top>
      <bottom style="medium">
        <color indexed="8"/>
      </bottom>
      <diagonal/>
    </border>
    <border>
      <left>
        <color indexed="8"/>
      </left>
      <right style="medium">
        <color indexed="10"/>
      </right>
      <top style="medium">
        <color indexed="10"/>
      </top>
      <bottom style="medium">
        <color indexed="8"/>
      </bottom>
      <diagonal/>
    </border>
    <border>
      <left style="medium">
        <color indexed="10"/>
      </left>
      <right style="thin">
        <color indexed="11"/>
      </right>
      <top style="medium">
        <color indexed="8"/>
      </top>
      <bottom/>
      <diagonal/>
    </border>
    <border>
      <left style="thin">
        <color indexed="11"/>
      </left>
      <right style="thin">
        <color indexed="11"/>
      </right>
      <top style="medium">
        <color indexed="8"/>
      </top>
      <bottom/>
      <diagonal/>
    </border>
    <border>
      <left style="thin">
        <color indexed="11"/>
      </left>
      <right style="medium">
        <color indexed="10"/>
      </right>
      <top style="medium">
        <color indexed="8"/>
      </top>
      <bottom/>
      <diagonal/>
    </border>
  </borders>
  <cellStyleXfs count="1">
    <xf numFmtId="0" fontId="0" applyNumberFormat="0" applyFont="1" applyFill="0" applyBorder="0" applyAlignment="1" applyProtection="0">
      <alignment vertical="top" wrapText="1"/>
    </xf>
  </cellStyleXfs>
  <cellXfs count="91">
    <xf numFmtId="0" fontId="0" applyNumberFormat="0" applyFont="1" applyFill="0" applyBorder="0" applyAlignment="1" applyProtection="0">
      <alignment vertical="top" wrapText="1"/>
    </xf>
    <xf numFmtId="0" fontId="0" applyNumberFormat="1" applyFont="1" applyFill="0" applyBorder="0" applyAlignment="1" applyProtection="0">
      <alignment horizontal="center" vertical="top" wrapText="1"/>
    </xf>
    <xf numFmtId="49" fontId="3" fillId="2" borderId="1" applyNumberFormat="1" applyFont="1" applyFill="1" applyBorder="1" applyAlignment="1" applyProtection="0">
      <alignment horizontal="left" vertical="top" wrapText="1"/>
    </xf>
    <xf numFmtId="0" fontId="0" borderId="2" applyNumberFormat="0" applyFont="1" applyFill="0" applyBorder="1" applyAlignment="1" applyProtection="0">
      <alignment horizontal="center" vertical="top" wrapText="1"/>
    </xf>
    <xf numFmtId="49" fontId="4" fillId="3" borderId="3" applyNumberFormat="1" applyFont="1" applyFill="1" applyBorder="1" applyAlignment="1" applyProtection="0">
      <alignment horizontal="left" vertical="top" wrapText="1"/>
    </xf>
    <xf numFmtId="49" fontId="4" fillId="3" borderId="4" applyNumberFormat="1" applyFont="1" applyFill="1" applyBorder="1" applyAlignment="1" applyProtection="0">
      <alignment horizontal="left" vertical="top" wrapText="1"/>
    </xf>
    <xf numFmtId="0" fontId="0" borderId="3" applyNumberFormat="0" applyFont="1" applyFill="0" applyBorder="1" applyAlignment="1" applyProtection="0">
      <alignment horizontal="center" vertical="top" wrapText="1"/>
    </xf>
    <xf numFmtId="49" fontId="4" borderId="4" applyNumberFormat="1" applyFont="1" applyFill="0" applyBorder="1" applyAlignment="1" applyProtection="0">
      <alignment horizontal="left" vertical="top" wrapText="1"/>
    </xf>
    <xf numFmtId="49" fontId="4" borderId="3" applyNumberFormat="1" applyFont="1" applyFill="0" applyBorder="1" applyAlignment="1" applyProtection="0">
      <alignment horizontal="left" vertical="top" wrapText="1"/>
    </xf>
    <xf numFmtId="0" fontId="0" fillId="3" borderId="3" applyNumberFormat="0" applyFont="1" applyFill="1" applyBorder="1" applyAlignment="1" applyProtection="0">
      <alignment horizontal="center" vertical="top" wrapText="1"/>
    </xf>
    <xf numFmtId="49" fontId="4" borderId="5" applyNumberFormat="1" applyFont="1" applyFill="0" applyBorder="1" applyAlignment="1" applyProtection="0">
      <alignment horizontal="left" vertical="top" wrapText="1"/>
    </xf>
    <xf numFmtId="49" fontId="4" borderId="6" applyNumberFormat="1" applyFont="1" applyFill="0" applyBorder="1" applyAlignment="1" applyProtection="0">
      <alignment horizontal="left" vertical="top" wrapText="1"/>
    </xf>
    <xf numFmtId="0" fontId="0" applyNumberFormat="1" applyFont="1" applyFill="0" applyBorder="0" applyAlignment="1" applyProtection="0">
      <alignment horizontal="center" vertical="top" wrapText="1"/>
    </xf>
    <xf numFmtId="0" fontId="0" borderId="7" applyNumberFormat="0" applyFont="1" applyFill="0" applyBorder="1" applyAlignment="1" applyProtection="0">
      <alignment horizontal="center" vertical="top" wrapText="1"/>
    </xf>
    <xf numFmtId="0" fontId="0" fillId="3" borderId="8" applyNumberFormat="0" applyFont="1" applyFill="1" applyBorder="1" applyAlignment="1" applyProtection="0">
      <alignment horizontal="center" vertical="top" wrapText="1"/>
    </xf>
    <xf numFmtId="0" fontId="0" fillId="3" borderId="4" applyNumberFormat="0" applyFont="1" applyFill="1" applyBorder="1" applyAlignment="1" applyProtection="0">
      <alignment horizontal="center" vertical="top" wrapText="1"/>
    </xf>
    <xf numFmtId="49" fontId="3" fillId="4" borderId="3" applyNumberFormat="1" applyFont="1" applyFill="1" applyBorder="1" applyAlignment="1" applyProtection="0">
      <alignment horizontal="left" vertical="top" wrapText="1"/>
    </xf>
    <xf numFmtId="0" fontId="0" borderId="8" applyNumberFormat="0" applyFont="1" applyFill="0" applyBorder="1" applyAlignment="1" applyProtection="0">
      <alignment horizontal="center" vertical="top" wrapText="1"/>
    </xf>
    <xf numFmtId="0" fontId="0" borderId="4" applyNumberFormat="0" applyFont="1" applyFill="0" applyBorder="1" applyAlignment="1" applyProtection="0">
      <alignment horizontal="center" vertical="top" wrapText="1"/>
    </xf>
    <xf numFmtId="49" fontId="4" fillId="3" borderId="3" applyNumberFormat="1" applyFont="1" applyFill="1" applyBorder="1" applyAlignment="1" applyProtection="0">
      <alignment horizontal="right" vertical="top" wrapText="1"/>
    </xf>
    <xf numFmtId="0" fontId="6" fillId="3" borderId="8" applyNumberFormat="1" applyFont="1" applyFill="1" applyBorder="1" applyAlignment="1" applyProtection="0">
      <alignment horizontal="center" vertical="top" wrapText="1"/>
    </xf>
    <xf numFmtId="49" fontId="4" borderId="3" applyNumberFormat="1" applyFont="1" applyFill="0" applyBorder="1" applyAlignment="1" applyProtection="0">
      <alignment horizontal="right" vertical="top" wrapText="1"/>
    </xf>
    <xf numFmtId="59" fontId="4" borderId="8" applyNumberFormat="1" applyFont="1" applyFill="0" applyBorder="1" applyAlignment="1" applyProtection="0">
      <alignment horizontal="center" vertical="top" wrapText="1"/>
    </xf>
    <xf numFmtId="59" fontId="6" borderId="8" applyNumberFormat="1" applyFont="1" applyFill="0" applyBorder="1" applyAlignment="1" applyProtection="0">
      <alignment horizontal="center" vertical="top" wrapText="1"/>
    </xf>
    <xf numFmtId="60" fontId="4" borderId="8" applyNumberFormat="1" applyFont="1" applyFill="0" applyBorder="1" applyAlignment="1" applyProtection="0">
      <alignment horizontal="center" vertical="top" wrapText="1"/>
    </xf>
    <xf numFmtId="59" fontId="4" fillId="3" borderId="8" applyNumberFormat="1" applyFont="1" applyFill="1" applyBorder="1" applyAlignment="1" applyProtection="0">
      <alignment horizontal="center" vertical="top" wrapText="1"/>
    </xf>
    <xf numFmtId="1" fontId="4" fillId="3" borderId="8" applyNumberFormat="1" applyFont="1" applyFill="1" applyBorder="1" applyAlignment="1" applyProtection="0">
      <alignment horizontal="center" vertical="top" wrapText="1"/>
    </xf>
    <xf numFmtId="60" fontId="4" fillId="3" borderId="8" applyNumberFormat="1" applyFont="1" applyFill="1" applyBorder="1" applyAlignment="1" applyProtection="0">
      <alignment horizontal="center" vertical="top" wrapText="1"/>
    </xf>
    <xf numFmtId="49" fontId="4" fillId="3" borderId="5" applyNumberFormat="1" applyFont="1" applyFill="1" applyBorder="1" applyAlignment="1" applyProtection="0">
      <alignment horizontal="right" vertical="top" wrapText="1"/>
    </xf>
    <xf numFmtId="1" fontId="4" fillId="3" borderId="9" applyNumberFormat="1" applyFont="1" applyFill="1" applyBorder="1" applyAlignment="1" applyProtection="0">
      <alignment horizontal="center" vertical="top" wrapText="1"/>
    </xf>
    <xf numFmtId="49" fontId="4" fillId="3" borderId="6" applyNumberFormat="1" applyFont="1" applyFill="1" applyBorder="1" applyAlignment="1" applyProtection="0">
      <alignment horizontal="left" vertical="top" wrapText="1"/>
    </xf>
    <xf numFmtId="0" fontId="0" applyNumberFormat="1" applyFont="1" applyFill="0" applyBorder="0" applyAlignment="1" applyProtection="0">
      <alignment horizontal="center" vertical="top" wrapText="1"/>
    </xf>
    <xf numFmtId="49" fontId="3" fillId="2" borderId="10" applyNumberFormat="1" applyFont="1" applyFill="1" applyBorder="1" applyAlignment="1" applyProtection="0">
      <alignment horizontal="left" vertical="top" wrapText="1"/>
    </xf>
    <xf numFmtId="0" fontId="0" borderId="11" applyNumberFormat="0" applyFont="1" applyFill="0" applyBorder="1" applyAlignment="1" applyProtection="0">
      <alignment horizontal="center" vertical="top" wrapText="1"/>
    </xf>
    <xf numFmtId="0" fontId="0" borderId="12" applyNumberFormat="0" applyFont="1" applyFill="0" applyBorder="1" applyAlignment="1" applyProtection="0">
      <alignment horizontal="center" vertical="top" wrapText="1"/>
    </xf>
    <xf numFmtId="49" fontId="4" fillId="3" borderId="13" applyNumberFormat="1" applyFont="1" applyFill="1" applyBorder="1" applyAlignment="1" applyProtection="0">
      <alignment horizontal="right" vertical="top" wrapText="1"/>
    </xf>
    <xf numFmtId="59" fontId="6" fillId="3" borderId="8" applyNumberFormat="1" applyFont="1" applyFill="1" applyBorder="1" applyAlignment="1" applyProtection="0">
      <alignment horizontal="center" vertical="top" wrapText="1"/>
    </xf>
    <xf numFmtId="49" fontId="4" fillId="3" borderId="14" applyNumberFormat="1" applyFont="1" applyFill="1" applyBorder="1" applyAlignment="1" applyProtection="0">
      <alignment horizontal="left" vertical="top" wrapText="1"/>
    </xf>
    <xf numFmtId="49" fontId="4" borderId="13" applyNumberFormat="1" applyFont="1" applyFill="0" applyBorder="1" applyAlignment="1" applyProtection="0">
      <alignment horizontal="right" vertical="top" wrapText="1"/>
    </xf>
    <xf numFmtId="49" fontId="4" borderId="14" applyNumberFormat="1" applyFont="1" applyFill="0" applyBorder="1" applyAlignment="1" applyProtection="0">
      <alignment horizontal="left" vertical="top" wrapText="1"/>
    </xf>
    <xf numFmtId="49" fontId="4" fillId="3" borderId="15" applyNumberFormat="1" applyFont="1" applyFill="1" applyBorder="1" applyAlignment="1" applyProtection="0">
      <alignment horizontal="right" vertical="top" wrapText="1"/>
    </xf>
    <xf numFmtId="59" fontId="4" fillId="3" borderId="16" applyNumberFormat="1" applyFont="1" applyFill="1" applyBorder="1" applyAlignment="1" applyProtection="0">
      <alignment horizontal="center" vertical="top" wrapText="1"/>
    </xf>
    <xf numFmtId="49" fontId="4" fillId="3" borderId="17" applyNumberFormat="1" applyFont="1" applyFill="1" applyBorder="1" applyAlignment="1" applyProtection="0">
      <alignment horizontal="left" vertical="top" wrapText="1"/>
    </xf>
    <xf numFmtId="0" fontId="0" applyNumberFormat="1" applyFont="1" applyFill="0" applyBorder="0" applyAlignment="1" applyProtection="0">
      <alignment horizontal="center" vertical="top" wrapText="1"/>
    </xf>
    <xf numFmtId="49" fontId="3" fillId="2" borderId="18" applyNumberFormat="1" applyFont="1" applyFill="1" applyBorder="1" applyAlignment="1" applyProtection="0">
      <alignment horizontal="left" vertical="top" wrapText="1"/>
    </xf>
    <xf numFmtId="0" fontId="0" borderId="19" applyNumberFormat="0" applyFont="1" applyFill="0" applyBorder="1" applyAlignment="1" applyProtection="0">
      <alignment horizontal="center" vertical="top" wrapText="1"/>
    </xf>
    <xf numFmtId="0" fontId="0" borderId="20" applyNumberFormat="0" applyFont="1" applyFill="0" applyBorder="1" applyAlignment="1" applyProtection="0">
      <alignment horizontal="center" vertical="top" wrapText="1"/>
    </xf>
    <xf numFmtId="49" fontId="3" fillId="4" borderId="21" applyNumberFormat="1" applyFont="1" applyFill="1" applyBorder="1" applyAlignment="1" applyProtection="0">
      <alignment horizontal="left" vertical="top" wrapText="1"/>
    </xf>
    <xf numFmtId="0" fontId="0" fillId="3" borderId="22" applyNumberFormat="0" applyFont="1" applyFill="1" applyBorder="1" applyAlignment="1" applyProtection="0">
      <alignment horizontal="center" vertical="top" wrapText="1"/>
    </xf>
    <xf numFmtId="49" fontId="4" borderId="21" applyNumberFormat="1" applyFont="1" applyFill="0" applyBorder="1" applyAlignment="1" applyProtection="0">
      <alignment horizontal="right" vertical="top" wrapText="1"/>
    </xf>
    <xf numFmtId="49" fontId="6" borderId="8" applyNumberFormat="1" applyFont="1" applyFill="0" applyBorder="1" applyAlignment="1" applyProtection="0">
      <alignment horizontal="left" vertical="top" wrapText="1"/>
    </xf>
    <xf numFmtId="0" fontId="0" borderId="22" applyNumberFormat="0" applyFont="1" applyFill="0" applyBorder="1" applyAlignment="1" applyProtection="0">
      <alignment horizontal="center" vertical="top" wrapText="1"/>
    </xf>
    <xf numFmtId="49" fontId="4" fillId="3" borderId="21" applyNumberFormat="1" applyFont="1" applyFill="1" applyBorder="1" applyAlignment="1" applyProtection="0">
      <alignment horizontal="right" vertical="top" wrapText="1"/>
    </xf>
    <xf numFmtId="49" fontId="6" fillId="3" borderId="8" applyNumberFormat="1" applyFont="1" applyFill="1" applyBorder="1" applyAlignment="1" applyProtection="0">
      <alignment horizontal="left" vertical="top" wrapText="1"/>
    </xf>
    <xf numFmtId="49" fontId="0" borderId="21" applyNumberFormat="1" applyFont="1" applyFill="0" applyBorder="1" applyAlignment="1" applyProtection="0">
      <alignment horizontal="center" vertical="top" wrapText="1"/>
    </xf>
    <xf numFmtId="0" fontId="0" borderId="8" applyNumberFormat="1" applyFont="1" applyFill="0" applyBorder="1" applyAlignment="1" applyProtection="0">
      <alignment horizontal="center" vertical="top" wrapText="1"/>
    </xf>
    <xf numFmtId="49" fontId="0" fillId="3" borderId="21" applyNumberFormat="1" applyFont="1" applyFill="1" applyBorder="1" applyAlignment="1" applyProtection="0">
      <alignment horizontal="center" vertical="top" wrapText="1"/>
    </xf>
    <xf numFmtId="0" fontId="0" fillId="3" borderId="8" applyNumberFormat="1" applyFont="1" applyFill="1" applyBorder="1" applyAlignment="1" applyProtection="0">
      <alignment horizontal="center" vertical="top" wrapText="1"/>
    </xf>
    <xf numFmtId="0" fontId="4" borderId="8" applyNumberFormat="1" applyFont="1" applyFill="0" applyBorder="1" applyAlignment="1" applyProtection="0">
      <alignment horizontal="center" vertical="top" wrapText="1"/>
    </xf>
    <xf numFmtId="49" fontId="4" borderId="22" applyNumberFormat="1" applyFont="1" applyFill="0" applyBorder="1" applyAlignment="1" applyProtection="0">
      <alignment horizontal="left" vertical="top" wrapText="1"/>
    </xf>
    <xf numFmtId="0" fontId="4" fillId="3" borderId="8" applyNumberFormat="1" applyFont="1" applyFill="1" applyBorder="1" applyAlignment="1" applyProtection="0">
      <alignment horizontal="center" vertical="top" wrapText="1"/>
    </xf>
    <xf numFmtId="49" fontId="4" fillId="3" borderId="22" applyNumberFormat="1" applyFont="1" applyFill="1" applyBorder="1" applyAlignment="1" applyProtection="0">
      <alignment horizontal="left" vertical="top" wrapText="1"/>
    </xf>
    <xf numFmtId="49" fontId="4" borderId="23" applyNumberFormat="1" applyFont="1" applyFill="0" applyBorder="1" applyAlignment="1" applyProtection="0">
      <alignment horizontal="right" vertical="top" wrapText="1"/>
    </xf>
    <xf numFmtId="1" fontId="4" borderId="24" applyNumberFormat="1" applyFont="1" applyFill="0" applyBorder="1" applyAlignment="1" applyProtection="0">
      <alignment horizontal="center" vertical="top" wrapText="1"/>
    </xf>
    <xf numFmtId="49" fontId="4" borderId="25" applyNumberFormat="1" applyFont="1" applyFill="0" applyBorder="1" applyAlignment="1" applyProtection="0">
      <alignment horizontal="left" vertical="top" wrapText="1"/>
    </xf>
    <xf numFmtId="0" fontId="0" applyNumberFormat="1" applyFont="1" applyFill="0" applyBorder="0" applyAlignment="1" applyProtection="0">
      <alignment horizontal="center" vertical="top" wrapText="1"/>
    </xf>
    <xf numFmtId="1" fontId="4" borderId="8" applyNumberFormat="1" applyFont="1" applyFill="0" applyBorder="1" applyAlignment="1" applyProtection="0">
      <alignment horizontal="center" vertical="top" wrapText="1"/>
    </xf>
    <xf numFmtId="0" fontId="0" applyNumberFormat="1" applyFont="1" applyFill="0" applyBorder="0" applyAlignment="1" applyProtection="0">
      <alignment horizontal="center" vertical="top" wrapText="1"/>
    </xf>
    <xf numFmtId="49" fontId="3" fillId="2" borderId="26" applyNumberFormat="1" applyFont="1" applyFill="1" applyBorder="1" applyAlignment="1" applyProtection="0">
      <alignment horizontal="left" vertical="top" wrapText="1"/>
    </xf>
    <xf numFmtId="49" fontId="4" fillId="3" borderId="27" applyNumberFormat="1" applyFont="1" applyFill="1" applyBorder="1" applyAlignment="1" applyProtection="0">
      <alignment horizontal="left" vertical="top" wrapText="1"/>
    </xf>
    <xf numFmtId="49" fontId="4" borderId="27" applyNumberFormat="1" applyFont="1" applyFill="0" applyBorder="1" applyAlignment="1" applyProtection="0">
      <alignment horizontal="left" vertical="top" wrapText="1"/>
    </xf>
    <xf numFmtId="49" fontId="3" fillId="5" borderId="28" applyNumberFormat="1" applyFont="1" applyFill="1" applyBorder="1" applyAlignment="1" applyProtection="0">
      <alignment horizontal="left" vertical="top" wrapText="1"/>
    </xf>
    <xf numFmtId="0" fontId="0" applyNumberFormat="1" applyFont="1" applyFill="0" applyBorder="0" applyAlignment="1" applyProtection="0">
      <alignment horizontal="center" vertical="top" wrapText="1"/>
    </xf>
    <xf numFmtId="49" fontId="3" fillId="2" borderId="29" applyNumberFormat="1" applyFont="1" applyFill="1" applyBorder="1" applyAlignment="1" applyProtection="0">
      <alignment horizontal="left" vertical="top"/>
    </xf>
    <xf numFmtId="0" fontId="0" fillId="2" borderId="30" applyNumberFormat="0" applyFont="1" applyFill="1" applyBorder="1" applyAlignment="1" applyProtection="0">
      <alignment horizontal="center" vertical="top" wrapText="1"/>
    </xf>
    <xf numFmtId="0" fontId="4" fillId="2" borderId="31" applyNumberFormat="0" applyFont="1" applyFill="1" applyBorder="1" applyAlignment="1" applyProtection="0">
      <alignment horizontal="center" vertical="top" wrapText="1"/>
    </xf>
    <xf numFmtId="0" fontId="4" fillId="2" borderId="32" applyNumberFormat="0" applyFont="1" applyFill="1" applyBorder="1" applyAlignment="1" applyProtection="0">
      <alignment horizontal="center" vertical="top" wrapText="1"/>
    </xf>
    <xf numFmtId="49" fontId="4" borderId="33" applyNumberFormat="1" applyFont="1" applyFill="0" applyBorder="1" applyAlignment="1" applyProtection="0">
      <alignment horizontal="center" vertical="top" wrapText="1"/>
    </xf>
    <xf numFmtId="0" fontId="0" borderId="34" applyNumberFormat="0" applyFont="1" applyFill="0" applyBorder="1" applyAlignment="1" applyProtection="0">
      <alignment horizontal="center" vertical="top" wrapText="1"/>
    </xf>
    <xf numFmtId="49" fontId="4" borderId="34" applyNumberFormat="1" applyFont="1" applyFill="0" applyBorder="1" applyAlignment="1" applyProtection="0">
      <alignment horizontal="center" vertical="top" wrapText="1"/>
    </xf>
    <xf numFmtId="49" fontId="4" borderId="35" applyNumberFormat="1" applyFont="1" applyFill="0" applyBorder="1" applyAlignment="1" applyProtection="0">
      <alignment horizontal="center" vertical="top" wrapText="1"/>
    </xf>
    <xf numFmtId="1" fontId="0" fillId="3" borderId="4" applyNumberFormat="1" applyFont="1" applyFill="1" applyBorder="1" applyAlignment="1" applyProtection="0">
      <alignment horizontal="center" vertical="top" wrapText="1"/>
    </xf>
    <xf numFmtId="2" fontId="4" borderId="4" applyNumberFormat="1" applyFont="1" applyFill="0" applyBorder="1" applyAlignment="1" applyProtection="0">
      <alignment horizontal="center" vertical="top" wrapText="1"/>
    </xf>
    <xf numFmtId="59" fontId="0" fillId="3" borderId="8" applyNumberFormat="1" applyFont="1" applyFill="1" applyBorder="1" applyAlignment="1" applyProtection="0">
      <alignment horizontal="center" vertical="top" wrapText="1"/>
    </xf>
    <xf numFmtId="2" fontId="4" fillId="3" borderId="4" applyNumberFormat="1" applyFont="1" applyFill="1" applyBorder="1" applyAlignment="1" applyProtection="0">
      <alignment horizontal="center" vertical="top" wrapText="1"/>
    </xf>
    <xf numFmtId="49" fontId="4" borderId="5" applyNumberFormat="1" applyFont="1" applyFill="0" applyBorder="1" applyAlignment="1" applyProtection="0">
      <alignment horizontal="right" vertical="top" wrapText="1"/>
    </xf>
    <xf numFmtId="59" fontId="0" borderId="9" applyNumberFormat="1" applyFont="1" applyFill="0" applyBorder="1" applyAlignment="1" applyProtection="0">
      <alignment horizontal="center" vertical="top" wrapText="1"/>
    </xf>
    <xf numFmtId="2" fontId="4" borderId="9" applyNumberFormat="1" applyFont="1" applyFill="0" applyBorder="1" applyAlignment="1" applyProtection="0">
      <alignment horizontal="center" vertical="top" wrapText="1"/>
    </xf>
    <xf numFmtId="2" fontId="4" borderId="6" applyNumberFormat="1" applyFont="1" applyFill="0" applyBorder="1" applyAlignment="1" applyProtection="0">
      <alignment horizontal="center" vertical="top" wrapText="1"/>
    </xf>
    <xf numFmtId="0" fontId="0" applyNumberFormat="1" applyFont="1" applyFill="0" applyBorder="0" applyAlignment="1" applyProtection="0">
      <alignment horizontal="center" vertical="top" wrapText="1"/>
    </xf>
    <xf numFmtId="0" fontId="4" borderId="33" applyNumberFormat="0" applyFont="1" applyFill="0" applyBorder="1" applyAlignment="1" applyProtection="0">
      <alignment horizontal="center" vertical="top" wrapText="1"/>
    </xf>
  </cellXfs>
  <cellStyles count="1">
    <cellStyle name="Normal" xfId="0" builtinId="0"/>
  </cellStyles>
  <dxfs count="6">
    <dxf>
      <font>
        <color rgb="fffeffff"/>
      </font>
      <fill>
        <patternFill patternType="solid">
          <fgColor indexed="14"/>
          <bgColor indexed="15"/>
        </patternFill>
      </fill>
    </dxf>
    <dxf>
      <font>
        <color rgb="fffeffff"/>
      </font>
      <fill>
        <patternFill patternType="solid">
          <fgColor indexed="14"/>
          <bgColor indexed="15"/>
        </patternFill>
      </fill>
    </dxf>
    <dxf>
      <font>
        <color rgb="fffeffff"/>
      </font>
      <fill>
        <patternFill patternType="solid">
          <fgColor indexed="14"/>
          <bgColor indexed="15"/>
        </patternFill>
      </fill>
    </dxf>
    <dxf>
      <font>
        <color rgb="fffeffff"/>
      </font>
      <fill>
        <patternFill patternType="solid">
          <fgColor indexed="14"/>
          <bgColor indexed="15"/>
        </patternFill>
      </fill>
    </dxf>
    <dxf>
      <font>
        <color rgb="fffeffff"/>
      </font>
      <fill>
        <patternFill patternType="solid">
          <fgColor indexed="14"/>
          <bgColor indexed="15"/>
        </patternFill>
      </fill>
    </dxf>
    <dxf>
      <font>
        <color rgb="fffeffff"/>
      </font>
      <fill>
        <patternFill patternType="solid">
          <fgColor indexed="14"/>
          <bgColor indexed="15"/>
        </patternFill>
      </fill>
    </dxf>
  </dxfs>
  <tableStyles count="0"/>
  <colors>
    <indexedColors>
      <rgbColor rgb="ff000000"/>
      <rgbColor rgb="ffffffff"/>
      <rgbColor rgb="ffff0000"/>
      <rgbColor rgb="ff00ff00"/>
      <rgbColor rgb="ff0000ff"/>
      <rgbColor rgb="ffffff00"/>
      <rgbColor rgb="ffff00ff"/>
      <rgbColor rgb="ff00ffff"/>
      <rgbColor rgb="ff000000"/>
      <rgbColor rgb="fffeffff"/>
      <rgbColor rgb="ff004456"/>
      <rgbColor rgb="ffa5a5a5"/>
      <rgbColor rgb="ffb9ccd2"/>
      <rgbColor rgb="ffff2600"/>
      <rgbColor rgb="00000000"/>
      <rgbColor rgb="ffed220b"/>
      <rgbColor rgb="ff004457"/>
      <rgbColor rgb="ff004455"/>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cosinekitty.com/solar_system.html" TargetMode="External"/><Relationship Id="rId2" Type="http://schemas.openxmlformats.org/officeDocument/2006/relationships/hyperlink" Target="https://physicstoday.scitation.org/do/10.1063/PT.6.3.20190312a/full/" TargetMode="External"/><Relationship Id="rId3" Type="http://schemas.openxmlformats.org/officeDocument/2006/relationships/hyperlink" Target="https://www.wolframalpha.com/input/?i=+distance+from+neptune+to+pluto+01%2F07%2F2350" TargetMode="External"/><Relationship Id="rId4" Type="http://schemas.openxmlformats.org/officeDocument/2006/relationships/hyperlink" Target="http://iandrea.co.uk" TargetMode="External"/></Relationships>

</file>

<file path=xl/worksheets/sheet1.xml><?xml version="1.0" encoding="utf-8"?>
<worksheet xmlns:r="http://schemas.openxmlformats.org/officeDocument/2006/relationships" xmlns="http://schemas.openxmlformats.org/spreadsheetml/2006/main">
  <sheetPr>
    <pageSetUpPr fitToPage="1"/>
  </sheetPr>
  <dimension ref="A1:B21"/>
  <sheetViews>
    <sheetView workbookViewId="0" showGridLines="0" defaultGridColor="1"/>
  </sheetViews>
  <sheetFormatPr defaultColWidth="16.3333" defaultRowHeight="19.9" customHeight="1" outlineLevelRow="0" outlineLevelCol="0"/>
  <cols>
    <col min="1" max="1" width="16.1094" style="1" customWidth="1"/>
    <col min="2" max="2" width="99.6953" style="1" customWidth="1"/>
    <col min="3" max="16384" width="16.3516" style="1" customWidth="1"/>
  </cols>
  <sheetData>
    <row r="1" ht="20" customHeight="1">
      <c r="A1" t="s" s="2">
        <v>0</v>
      </c>
      <c r="B1" s="3"/>
    </row>
    <row r="2" ht="19" customHeight="1">
      <c r="A2" t="s" s="4">
        <v>1</v>
      </c>
      <c r="B2" t="s" s="5">
        <v>2</v>
      </c>
    </row>
    <row r="3" ht="30" customHeight="1">
      <c r="A3" s="6"/>
      <c r="B3" t="s" s="7">
        <v>3</v>
      </c>
    </row>
    <row r="4" ht="30" customHeight="1">
      <c r="A4" t="s" s="4">
        <v>4</v>
      </c>
      <c r="B4" t="s" s="5">
        <v>5</v>
      </c>
    </row>
    <row r="5" ht="41" customHeight="1">
      <c r="A5" t="s" s="8">
        <v>6</v>
      </c>
      <c r="B5" t="s" s="7">
        <v>7</v>
      </c>
    </row>
    <row r="6" ht="74" customHeight="1">
      <c r="A6" t="s" s="4">
        <v>8</v>
      </c>
      <c r="B6" t="s" s="5">
        <v>9</v>
      </c>
    </row>
    <row r="7" ht="41" customHeight="1">
      <c r="A7" t="s" s="8">
        <v>10</v>
      </c>
      <c r="B7" t="s" s="7">
        <v>11</v>
      </c>
    </row>
    <row r="8" ht="41" customHeight="1">
      <c r="A8" t="s" s="4">
        <v>12</v>
      </c>
      <c r="B8" t="s" s="5">
        <v>13</v>
      </c>
    </row>
    <row r="9" ht="63" customHeight="1">
      <c r="A9" t="s" s="8">
        <v>14</v>
      </c>
      <c r="B9" t="s" s="7">
        <v>15</v>
      </c>
    </row>
    <row r="10" ht="30" customHeight="1">
      <c r="A10" t="s" s="4">
        <v>16</v>
      </c>
      <c r="B10" t="s" s="5">
        <v>17</v>
      </c>
    </row>
    <row r="11" ht="30" customHeight="1">
      <c r="A11" t="s" s="8">
        <v>18</v>
      </c>
      <c r="B11" t="s" s="7">
        <v>19</v>
      </c>
    </row>
    <row r="12" ht="41" customHeight="1">
      <c r="A12" t="s" s="4">
        <v>20</v>
      </c>
      <c r="B12" t="s" s="5">
        <v>21</v>
      </c>
    </row>
    <row r="13" ht="30" customHeight="1">
      <c r="A13" s="6"/>
      <c r="B13" t="s" s="7">
        <v>22</v>
      </c>
    </row>
    <row r="14" ht="30" customHeight="1">
      <c r="A14" s="9"/>
      <c r="B14" t="s" s="5">
        <v>23</v>
      </c>
    </row>
    <row r="15" ht="74" customHeight="1">
      <c r="A15" t="s" s="8">
        <v>24</v>
      </c>
      <c r="B15" t="s" s="7">
        <v>25</v>
      </c>
    </row>
    <row r="16" ht="74" customHeight="1">
      <c r="A16" s="9"/>
      <c r="B16" t="s" s="5">
        <v>26</v>
      </c>
    </row>
    <row r="17" ht="41" customHeight="1">
      <c r="A17" s="6"/>
      <c r="B17" t="s" s="7">
        <v>27</v>
      </c>
    </row>
    <row r="18" ht="30" customHeight="1">
      <c r="A18" t="s" s="4">
        <v>28</v>
      </c>
      <c r="B18" t="s" s="5">
        <v>29</v>
      </c>
    </row>
    <row r="19" ht="19" customHeight="1">
      <c r="A19" t="s" s="8">
        <v>30</v>
      </c>
      <c r="B19" t="s" s="7">
        <v>31</v>
      </c>
    </row>
    <row r="20" ht="30" customHeight="1">
      <c r="A20" t="s" s="4">
        <v>32</v>
      </c>
      <c r="B20" t="s" s="5">
        <v>33</v>
      </c>
    </row>
    <row r="21" ht="20" customHeight="1">
      <c r="A21" t="s" s="10">
        <v>34</v>
      </c>
      <c r="B21" t="s" s="11">
        <v>35</v>
      </c>
    </row>
  </sheetData>
  <mergeCells count="4">
    <mergeCell ref="A1:B1"/>
    <mergeCell ref="A2:A3"/>
    <mergeCell ref="A12:A14"/>
    <mergeCell ref="A15:A17"/>
  </mergeCells>
  <hyperlinks>
    <hyperlink ref="B2" r:id="rId1" location="" tooltip="" display="http://cosinekitty.com/solar_system.html"/>
    <hyperlink ref="B12" r:id="rId2" location="" tooltip="" display="https://physicstoday.scitation.org/do/10.1063/PT.6.3.20190312a/full/"/>
    <hyperlink ref="B14" r:id="rId3" location="" tooltip="" display="https://www.wolframalpha.com/input/?i=+distance+from+neptune+to+pluto+01%2F07%2F2350"/>
    <hyperlink ref="B20" r:id="rId4" location="" tooltip="" display="iandrea.co.uk"/>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B1:BD131"/>
  <sheetViews>
    <sheetView workbookViewId="0" showGridLines="0" defaultGridColor="1"/>
  </sheetViews>
  <sheetFormatPr defaultColWidth="16.3333" defaultRowHeight="19.9" customHeight="1" outlineLevelRow="0" outlineLevelCol="0"/>
  <cols>
    <col min="1" max="1" width="66.1719" style="12" customWidth="1"/>
    <col min="2" max="2" width="12.1719" style="12" customWidth="1"/>
    <col min="3" max="3" width="4.35156" style="12" customWidth="1"/>
    <col min="4" max="4" width="7.85156" style="12" customWidth="1"/>
    <col min="5" max="5" width="13.2656" style="31" customWidth="1"/>
    <col min="6" max="6" width="5.35156" style="31" customWidth="1"/>
    <col min="7" max="7" width="9.04688" style="31" customWidth="1"/>
    <col min="8" max="8" width="13.9531" style="43" customWidth="1"/>
    <col min="9" max="9" width="4.85156" style="43" customWidth="1"/>
    <col min="10" max="10" width="9.40625" style="43" customWidth="1"/>
    <col min="11" max="11" width="12.1719" style="65" customWidth="1"/>
    <col min="12" max="12" width="4.35156" style="65" customWidth="1"/>
    <col min="13" max="13" width="7.85156" style="65" customWidth="1"/>
    <col min="14" max="14" width="27.9844" style="67" customWidth="1"/>
    <col min="15" max="15" width="9.17188" style="72" customWidth="1"/>
    <col min="16" max="16" hidden="1" width="16.3333" style="72" customWidth="1"/>
    <col min="17" max="35" width="8.64062" style="72" customWidth="1"/>
    <col min="36" max="36" width="9.17188" style="89" customWidth="1"/>
    <col min="37" max="37" hidden="1" width="16.3333" style="89" customWidth="1"/>
    <col min="38" max="56" width="8.625" style="89" customWidth="1"/>
    <col min="57" max="16384" width="16.3516" style="89" customWidth="1"/>
  </cols>
  <sheetData>
    <row r="1" ht="20" customHeight="1">
      <c r="B1" t="s" s="2">
        <v>36</v>
      </c>
      <c r="C1" s="13"/>
      <c r="D1" s="3"/>
    </row>
    <row r="2" ht="19" customHeight="1">
      <c r="B2" t="s" s="4">
        <v>37</v>
      </c>
      <c r="C2" s="14"/>
      <c r="D2" s="15"/>
    </row>
    <row r="3" ht="19" customHeight="1">
      <c r="B3" t="s" s="16">
        <v>38</v>
      </c>
      <c r="C3" s="17"/>
      <c r="D3" s="18"/>
    </row>
    <row r="4" ht="19" customHeight="1">
      <c r="B4" t="s" s="19">
        <v>39</v>
      </c>
      <c r="C4" s="20">
        <v>49.1</v>
      </c>
      <c r="D4" t="s" s="5">
        <v>40</v>
      </c>
    </row>
    <row r="5" ht="19" customHeight="1">
      <c r="B5" t="s" s="21">
        <v>39</v>
      </c>
      <c r="C5" s="22">
        <f>C4*"1.496E11"/"3E8"/60</f>
        <v>408.075555555556</v>
      </c>
      <c r="D5" t="s" s="7">
        <v>41</v>
      </c>
    </row>
    <row r="6" ht="19" customHeight="1">
      <c r="B6" t="s" s="16">
        <v>42</v>
      </c>
      <c r="C6" s="14"/>
      <c r="D6" s="15"/>
    </row>
    <row r="7" ht="19" customHeight="1">
      <c r="B7" t="s" s="21">
        <v>43</v>
      </c>
      <c r="C7" s="23">
        <v>0.3</v>
      </c>
      <c r="D7" t="s" s="7">
        <v>44</v>
      </c>
    </row>
    <row r="8" ht="8" customHeight="1" hidden="1">
      <c r="B8" t="s" s="16">
        <v>45</v>
      </c>
      <c r="C8" s="14"/>
      <c r="D8" s="15"/>
    </row>
    <row r="9" ht="8" customHeight="1" hidden="1">
      <c r="B9" t="s" s="21">
        <v>39</v>
      </c>
      <c r="C9" s="24">
        <f>C4*"1.496E11"</f>
        <v>7345360000000</v>
      </c>
      <c r="D9" t="s" s="7">
        <v>46</v>
      </c>
    </row>
    <row r="10" ht="8" customHeight="1" hidden="1">
      <c r="B10" t="s" s="19">
        <v>47</v>
      </c>
      <c r="C10" s="25">
        <f>C7*9.81</f>
        <v>2.943</v>
      </c>
      <c r="D10" t="s" s="5">
        <v>48</v>
      </c>
    </row>
    <row r="11" ht="8" customHeight="1" hidden="1">
      <c r="B11" t="s" s="21">
        <v>49</v>
      </c>
      <c r="C11" s="24">
        <f>#REF!*24*60*60</f>
      </c>
      <c r="D11" t="s" s="7">
        <v>50</v>
      </c>
    </row>
    <row r="12" ht="8" customHeight="1" hidden="1">
      <c r="B12" t="s" s="19">
        <v>51</v>
      </c>
      <c r="C12" s="26">
        <f>2*C10*C11</f>
      </c>
      <c r="D12" t="s" s="5">
        <v>52</v>
      </c>
    </row>
    <row r="13" ht="8" customHeight="1" hidden="1">
      <c r="B13" t="s" s="21">
        <v>51</v>
      </c>
      <c r="C13" s="24">
        <f>C12/"1.496E11"*24*60*60</f>
      </c>
      <c r="D13" t="s" s="7">
        <v>53</v>
      </c>
    </row>
    <row r="14" ht="8" customHeight="1" hidden="1">
      <c r="B14" t="s" s="19">
        <v>54</v>
      </c>
      <c r="C14" s="27">
        <f>C9/C10</f>
        <v>2495874957526.33</v>
      </c>
      <c r="D14" t="s" s="5">
        <v>55</v>
      </c>
    </row>
    <row r="15" ht="8" customHeight="1" hidden="1">
      <c r="B15" t="s" s="21">
        <v>54</v>
      </c>
      <c r="C15" s="24">
        <f>C14/(60*60*24)</f>
        <v>28887441.6380362</v>
      </c>
      <c r="D15" t="s" s="7">
        <v>56</v>
      </c>
    </row>
    <row r="16" ht="8" customHeight="1" hidden="1">
      <c r="B16" t="s" s="19">
        <v>57</v>
      </c>
      <c r="C16" s="27">
        <f>C14/C11-C11</f>
      </c>
      <c r="D16" t="s" s="5">
        <v>50</v>
      </c>
    </row>
    <row r="17" ht="19" customHeight="1">
      <c r="B17" t="s" s="16">
        <v>58</v>
      </c>
      <c r="C17" s="17"/>
      <c r="D17" s="18"/>
    </row>
    <row r="18" ht="19" customHeight="1">
      <c r="B18" t="s" s="19">
        <v>59</v>
      </c>
      <c r="C18" s="25">
        <f>SQRT(4*C4*"1.496E11"/9.81/C7)/60/60/24</f>
        <v>36.5702277449361</v>
      </c>
      <c r="D18" t="s" s="5">
        <v>60</v>
      </c>
    </row>
    <row r="19" ht="19" customHeight="1">
      <c r="B19" t="s" s="21">
        <v>61</v>
      </c>
      <c r="C19" s="22">
        <f>C18/2</f>
        <v>18.2851138724681</v>
      </c>
      <c r="D19" t="s" s="7">
        <v>60</v>
      </c>
    </row>
    <row r="20" ht="19" customHeight="1">
      <c r="B20" t="s" s="16">
        <v>62</v>
      </c>
      <c r="C20" s="14"/>
      <c r="D20" s="15"/>
    </row>
    <row r="21" ht="19" customHeight="1">
      <c r="B21" t="s" s="21">
        <v>63</v>
      </c>
      <c r="C21" s="22">
        <f>C7*C18</f>
        <v>10.9710683234808</v>
      </c>
      <c r="D21" t="s" s="7">
        <v>64</v>
      </c>
    </row>
    <row r="22" ht="20" customHeight="1">
      <c r="B22" t="s" s="28">
        <v>65</v>
      </c>
      <c r="C22" s="29">
        <f>C21/F26*100</f>
        <v>52.2431824927657</v>
      </c>
      <c r="D22" t="s" s="30">
        <v>66</v>
      </c>
    </row>
    <row r="24" ht="20" customHeight="1">
      <c r="E24" t="s" s="32">
        <v>67</v>
      </c>
      <c r="F24" s="33"/>
      <c r="G24" s="34"/>
    </row>
    <row r="25" ht="19" customHeight="1">
      <c r="E25" t="s" s="35">
        <v>47</v>
      </c>
      <c r="F25" s="36">
        <v>0.25</v>
      </c>
      <c r="G25" t="s" s="37">
        <v>44</v>
      </c>
    </row>
    <row r="26" ht="19" customHeight="1">
      <c r="E26" t="s" s="38">
        <v>68</v>
      </c>
      <c r="F26" s="23">
        <v>21</v>
      </c>
      <c r="G26" t="s" s="39">
        <v>60</v>
      </c>
    </row>
    <row r="27" ht="20" customHeight="1">
      <c r="E27" t="s" s="40">
        <v>63</v>
      </c>
      <c r="F27" s="41">
        <f>F25*F26</f>
        <v>5.25</v>
      </c>
      <c r="G27" t="s" s="42">
        <v>64</v>
      </c>
    </row>
    <row r="29" ht="20" customHeight="1">
      <c r="H29" t="s" s="44">
        <v>69</v>
      </c>
      <c r="I29" s="45"/>
      <c r="J29" s="46"/>
    </row>
    <row r="30" ht="19" customHeight="1">
      <c r="H30" t="s" s="47">
        <v>38</v>
      </c>
      <c r="I30" s="14"/>
      <c r="J30" s="48"/>
    </row>
    <row r="31" ht="19" customHeight="1">
      <c r="H31" t="s" s="49">
        <v>70</v>
      </c>
      <c r="I31" t="s" s="50">
        <v>71</v>
      </c>
      <c r="J31" s="51"/>
    </row>
    <row r="32" ht="19" customHeight="1">
      <c r="H32" t="s" s="52">
        <v>72</v>
      </c>
      <c r="I32" t="s" s="53">
        <v>73</v>
      </c>
      <c r="J32" s="48"/>
    </row>
    <row r="33" ht="8" customHeight="1" hidden="1">
      <c r="H33" t="s" s="54">
        <v>74</v>
      </c>
      <c r="I33" s="55">
        <f>VLOOKUP(I31,$O90:$P108,2,FALSE)</f>
        <v>6</v>
      </c>
      <c r="J33" s="51"/>
    </row>
    <row r="34" ht="8" customHeight="1" hidden="1">
      <c r="H34" t="s" s="56">
        <v>75</v>
      </c>
      <c r="I34" s="57">
        <f>HLOOKUP(I32,Q$88:AI$89,2,FALSE)</f>
        <v>19</v>
      </c>
      <c r="J34" s="48"/>
    </row>
    <row r="35" ht="19" customHeight="1">
      <c r="H35" t="s" s="49">
        <v>39</v>
      </c>
      <c r="I35" s="58">
        <f>INDEX(Q90:AI108,I33,I34)</f>
        <v>49.0958602009364</v>
      </c>
      <c r="J35" t="s" s="59">
        <v>40</v>
      </c>
    </row>
    <row r="36" ht="19" customHeight="1">
      <c r="H36" t="s" s="52">
        <v>39</v>
      </c>
      <c r="I36" s="60">
        <f>I35*"1.496E11"/"3E8"/60</f>
        <v>408.041149225560</v>
      </c>
      <c r="J36" t="s" s="61">
        <v>41</v>
      </c>
    </row>
    <row r="37" ht="19" customHeight="1">
      <c r="H37" t="s" s="47">
        <v>42</v>
      </c>
      <c r="I37" s="17"/>
      <c r="J37" s="51"/>
    </row>
    <row r="38" ht="19" customHeight="1">
      <c r="H38" t="s" s="52">
        <v>43</v>
      </c>
      <c r="I38" s="36">
        <v>0.3</v>
      </c>
      <c r="J38" t="s" s="61">
        <v>44</v>
      </c>
    </row>
    <row r="39" ht="19" customHeight="1">
      <c r="H39" t="s" s="49">
        <v>76</v>
      </c>
      <c r="I39" s="23">
        <v>18.3</v>
      </c>
      <c r="J39" t="s" s="59">
        <v>60</v>
      </c>
    </row>
    <row r="40" ht="8" customHeight="1" hidden="1">
      <c r="H40" t="s" s="47">
        <v>45</v>
      </c>
      <c r="I40" s="14"/>
      <c r="J40" s="48"/>
    </row>
    <row r="41" ht="8" customHeight="1" hidden="1">
      <c r="H41" t="s" s="49">
        <v>39</v>
      </c>
      <c r="I41" s="24">
        <f>I35*"1.496E11"</f>
        <v>7344740686060.09</v>
      </c>
      <c r="J41" t="s" s="59">
        <v>46</v>
      </c>
    </row>
    <row r="42" ht="8" customHeight="1" hidden="1">
      <c r="H42" t="s" s="52">
        <v>47</v>
      </c>
      <c r="I42" s="25">
        <f>I38*9.81</f>
        <v>2.943</v>
      </c>
      <c r="J42" t="s" s="61">
        <v>48</v>
      </c>
    </row>
    <row r="43" ht="8" customHeight="1" hidden="1">
      <c r="H43" t="s" s="49">
        <v>49</v>
      </c>
      <c r="I43" s="24">
        <f>I39*24*60*60</f>
        <v>1581120</v>
      </c>
      <c r="J43" t="s" s="59">
        <v>50</v>
      </c>
    </row>
    <row r="44" ht="8" customHeight="1" hidden="1">
      <c r="H44" t="s" s="52">
        <v>51</v>
      </c>
      <c r="I44" s="26">
        <f>2*I42*I43</f>
        <v>9306472.32</v>
      </c>
      <c r="J44" t="s" s="61">
        <v>52</v>
      </c>
    </row>
    <row r="45" ht="8" customHeight="1" hidden="1">
      <c r="H45" t="s" s="49">
        <v>51</v>
      </c>
      <c r="I45" s="24">
        <f>I44/"1.496E11"*24*60*60</f>
        <v>5.37486101903743</v>
      </c>
      <c r="J45" t="s" s="59">
        <v>53</v>
      </c>
    </row>
    <row r="46" ht="8" customHeight="1" hidden="1">
      <c r="H46" t="s" s="52">
        <v>54</v>
      </c>
      <c r="I46" s="27">
        <f>I41/I42</f>
        <v>2495664521257.25</v>
      </c>
      <c r="J46" t="s" s="61">
        <v>55</v>
      </c>
    </row>
    <row r="47" ht="8" customHeight="1" hidden="1">
      <c r="H47" t="s" s="49">
        <v>54</v>
      </c>
      <c r="I47" s="24">
        <f>I46/(60*60*24)</f>
        <v>28885006.03307</v>
      </c>
      <c r="J47" t="s" s="59">
        <v>56</v>
      </c>
    </row>
    <row r="48" ht="8" customHeight="1" hidden="1">
      <c r="H48" t="s" s="52">
        <v>57</v>
      </c>
      <c r="I48" s="27">
        <f>I46/I43-I43</f>
        <v>-2704.369777594360</v>
      </c>
      <c r="J48" t="s" s="61">
        <v>50</v>
      </c>
    </row>
    <row r="49" ht="19" customHeight="1">
      <c r="H49" t="s" s="47">
        <v>77</v>
      </c>
      <c r="I49" s="17"/>
      <c r="J49" s="51"/>
    </row>
    <row r="50" ht="19" customHeight="1">
      <c r="H50" t="s" s="52">
        <v>78</v>
      </c>
      <c r="I50" s="25">
        <f>I48/24/60/60</f>
        <v>-0.0313005761295644</v>
      </c>
      <c r="J50" t="s" s="61">
        <v>60</v>
      </c>
    </row>
    <row r="51" ht="19" customHeight="1">
      <c r="H51" t="s" s="49">
        <v>59</v>
      </c>
      <c r="I51" s="22">
        <f>2*I39+I50</f>
        <v>36.5686994238704</v>
      </c>
      <c r="J51" t="s" s="59">
        <v>60</v>
      </c>
    </row>
    <row r="52" ht="19" customHeight="1">
      <c r="H52" t="s" s="52">
        <v>59</v>
      </c>
      <c r="I52" s="26">
        <f>I51*24</f>
        <v>877.648786172890</v>
      </c>
      <c r="J52" t="s" s="61">
        <v>79</v>
      </c>
    </row>
    <row r="53" ht="19" customHeight="1">
      <c r="H53" t="s" s="47">
        <v>62</v>
      </c>
      <c r="I53" s="17"/>
      <c r="J53" s="51"/>
    </row>
    <row r="54" ht="19" customHeight="1">
      <c r="H54" t="s" s="52">
        <v>63</v>
      </c>
      <c r="I54" s="25">
        <f>I38*I39*2</f>
        <v>10.98</v>
      </c>
      <c r="J54" t="s" s="61">
        <v>64</v>
      </c>
    </row>
    <row r="55" ht="20" customHeight="1">
      <c r="H55" t="s" s="62">
        <v>65</v>
      </c>
      <c r="I55" s="63">
        <f>I54/F26*100</f>
        <v>52.2857142857143</v>
      </c>
      <c r="J55" t="s" s="64">
        <v>66</v>
      </c>
    </row>
    <row r="57" ht="20" customHeight="1">
      <c r="K57" t="s" s="2">
        <v>80</v>
      </c>
      <c r="L57" s="13"/>
      <c r="M57" s="3"/>
    </row>
    <row r="58" ht="19" customHeight="1">
      <c r="K58" t="s" s="4">
        <v>81</v>
      </c>
      <c r="L58" s="14"/>
      <c r="M58" s="15"/>
    </row>
    <row r="59" ht="19" customHeight="1">
      <c r="K59" t="s" s="16">
        <v>38</v>
      </c>
      <c r="L59" s="17"/>
      <c r="M59" s="18"/>
    </row>
    <row r="60" ht="19" customHeight="1">
      <c r="K60" t="s" s="19">
        <v>39</v>
      </c>
      <c r="L60" s="20">
        <v>10</v>
      </c>
      <c r="M60" t="s" s="5">
        <v>40</v>
      </c>
    </row>
    <row r="61" ht="19" customHeight="1">
      <c r="K61" t="s" s="21">
        <v>39</v>
      </c>
      <c r="L61" s="22">
        <f>L60*"1.496E11"/"3E8"/60</f>
        <v>83.1111111111111</v>
      </c>
      <c r="M61" t="s" s="7">
        <v>41</v>
      </c>
    </row>
    <row r="62" ht="19" customHeight="1">
      <c r="K62" t="s" s="16">
        <v>42</v>
      </c>
      <c r="L62" s="14"/>
      <c r="M62" s="15"/>
    </row>
    <row r="63" ht="19" customHeight="1">
      <c r="K63" t="s" s="21">
        <v>43</v>
      </c>
      <c r="L63" s="23">
        <v>0.3</v>
      </c>
      <c r="M63" t="s" s="7">
        <v>44</v>
      </c>
    </row>
    <row r="64" ht="19" customHeight="1">
      <c r="K64" t="s" s="19">
        <v>76</v>
      </c>
      <c r="L64" s="36">
        <v>4</v>
      </c>
      <c r="M64" t="s" s="5">
        <v>60</v>
      </c>
    </row>
    <row r="65" ht="8" customHeight="1" hidden="1">
      <c r="K65" t="s" s="16">
        <v>45</v>
      </c>
      <c r="L65" s="17"/>
      <c r="M65" s="18"/>
    </row>
    <row r="66" ht="8" customHeight="1" hidden="1">
      <c r="K66" t="s" s="19">
        <v>39</v>
      </c>
      <c r="L66" s="27">
        <f>L60*"1.496E11"</f>
        <v>1496000000000</v>
      </c>
      <c r="M66" t="s" s="5">
        <v>46</v>
      </c>
    </row>
    <row r="67" ht="8" customHeight="1" hidden="1">
      <c r="K67" t="s" s="21">
        <v>47</v>
      </c>
      <c r="L67" s="22">
        <f>L63*9.81</f>
        <v>2.943</v>
      </c>
      <c r="M67" t="s" s="7">
        <v>48</v>
      </c>
    </row>
    <row r="68" ht="8" customHeight="1" hidden="1">
      <c r="K68" t="s" s="19">
        <v>49</v>
      </c>
      <c r="L68" s="27">
        <f>L64*24*60*60</f>
        <v>345600</v>
      </c>
      <c r="M68" t="s" s="5">
        <v>50</v>
      </c>
    </row>
    <row r="69" ht="8" customHeight="1" hidden="1">
      <c r="K69" t="s" s="21">
        <v>51</v>
      </c>
      <c r="L69" s="66">
        <f>2*L67*L68</f>
        <v>2034201.6</v>
      </c>
      <c r="M69" t="s" s="7">
        <v>52</v>
      </c>
    </row>
    <row r="70" ht="8" customHeight="1" hidden="1">
      <c r="K70" t="s" s="19">
        <v>51</v>
      </c>
      <c r="L70" s="27">
        <f>L69/"1.496E11"*24*60*60</f>
        <v>1.17483300962567</v>
      </c>
      <c r="M70" t="s" s="5">
        <v>53</v>
      </c>
    </row>
    <row r="71" ht="8" customHeight="1" hidden="1">
      <c r="K71" t="s" s="21">
        <v>54</v>
      </c>
      <c r="L71" s="24">
        <f>L66/L67</f>
        <v>508324838600.068</v>
      </c>
      <c r="M71" t="s" s="7">
        <v>55</v>
      </c>
    </row>
    <row r="72" ht="8" customHeight="1" hidden="1">
      <c r="K72" t="s" s="19">
        <v>54</v>
      </c>
      <c r="L72" s="27">
        <f>L71/(60*60*24)</f>
        <v>5883389.33564894</v>
      </c>
      <c r="M72" t="s" s="5">
        <v>56</v>
      </c>
    </row>
    <row r="73" ht="8" customHeight="1" hidden="1">
      <c r="K73" t="s" s="21">
        <v>57</v>
      </c>
      <c r="L73" s="24">
        <f>L71/L68-L68</f>
        <v>1125247.33391223</v>
      </c>
      <c r="M73" t="s" s="7">
        <v>50</v>
      </c>
    </row>
    <row r="74" ht="19" customHeight="1">
      <c r="K74" t="s" s="16">
        <v>58</v>
      </c>
      <c r="L74" s="14"/>
      <c r="M74" s="15"/>
    </row>
    <row r="75" ht="19" customHeight="1">
      <c r="K75" t="s" s="21">
        <v>78</v>
      </c>
      <c r="L75" s="22">
        <f>L73/24/60/60</f>
        <v>13.0236959943545</v>
      </c>
      <c r="M75" t="s" s="7">
        <v>60</v>
      </c>
    </row>
    <row r="76" ht="19" customHeight="1">
      <c r="K76" t="s" s="19">
        <v>59</v>
      </c>
      <c r="L76" s="25">
        <f>2*L64+L75</f>
        <v>21.0236959943545</v>
      </c>
      <c r="M76" t="s" s="5">
        <v>60</v>
      </c>
    </row>
    <row r="77" ht="19" customHeight="1">
      <c r="K77" t="s" s="21">
        <v>59</v>
      </c>
      <c r="L77" s="66">
        <f>L76*24</f>
        <v>504.568703864508</v>
      </c>
      <c r="M77" t="s" s="7">
        <v>79</v>
      </c>
    </row>
    <row r="78" ht="19" customHeight="1">
      <c r="K78" t="s" s="16">
        <v>62</v>
      </c>
      <c r="L78" s="14"/>
      <c r="M78" s="15"/>
    </row>
    <row r="79" ht="19" customHeight="1">
      <c r="K79" t="s" s="21">
        <v>63</v>
      </c>
      <c r="L79" s="22">
        <f>L63*L64*2</f>
        <v>2.4</v>
      </c>
      <c r="M79" t="s" s="7">
        <v>64</v>
      </c>
    </row>
    <row r="80" ht="20" customHeight="1">
      <c r="K80" t="s" s="28">
        <v>65</v>
      </c>
      <c r="L80" s="29">
        <f>L79/F26*100</f>
        <v>11.4285714285714</v>
      </c>
      <c r="M80" t="s" s="30">
        <v>66</v>
      </c>
    </row>
    <row r="82" ht="20" customHeight="1">
      <c r="N82" t="s" s="68">
        <v>82</v>
      </c>
    </row>
    <row r="83" ht="19" customHeight="1">
      <c r="N83" t="s" s="69">
        <v>83</v>
      </c>
    </row>
    <row r="84" ht="19" customHeight="1">
      <c r="N84" t="s" s="70">
        <v>84</v>
      </c>
    </row>
    <row r="85" ht="31" customHeight="1">
      <c r="N85" t="s" s="71">
        <v>85</v>
      </c>
    </row>
    <row r="87" ht="21" customHeight="1">
      <c r="O87" t="s" s="73">
        <v>86</v>
      </c>
      <c r="P87" s="74"/>
      <c r="Q87" s="75"/>
      <c r="R87" s="75"/>
      <c r="S87" s="75"/>
      <c r="T87" s="75"/>
      <c r="U87" s="75"/>
      <c r="V87" s="75"/>
      <c r="W87" s="75"/>
      <c r="X87" s="75"/>
      <c r="Y87" s="75"/>
      <c r="Z87" s="75"/>
      <c r="AA87" s="75"/>
      <c r="AB87" s="75"/>
      <c r="AC87" s="75"/>
      <c r="AD87" s="75"/>
      <c r="AE87" s="75"/>
      <c r="AF87" s="75"/>
      <c r="AG87" s="75"/>
      <c r="AH87" s="75"/>
      <c r="AI87" s="76"/>
    </row>
    <row r="88" ht="20" customHeight="1">
      <c r="O88" t="s" s="77">
        <v>87</v>
      </c>
      <c r="P88" s="78"/>
      <c r="Q88" t="s" s="79">
        <v>88</v>
      </c>
      <c r="R88" t="s" s="79">
        <v>89</v>
      </c>
      <c r="S88" t="s" s="79">
        <v>90</v>
      </c>
      <c r="T88" t="s" s="79">
        <v>91</v>
      </c>
      <c r="U88" t="s" s="79">
        <v>92</v>
      </c>
      <c r="V88" t="s" s="79">
        <v>71</v>
      </c>
      <c r="W88" t="s" s="79">
        <v>93</v>
      </c>
      <c r="X88" t="s" s="79">
        <v>94</v>
      </c>
      <c r="Y88" t="s" s="79">
        <v>95</v>
      </c>
      <c r="Z88" t="s" s="79">
        <v>96</v>
      </c>
      <c r="AA88" t="s" s="79">
        <v>97</v>
      </c>
      <c r="AB88" t="s" s="79">
        <v>98</v>
      </c>
      <c r="AC88" t="s" s="79">
        <v>99</v>
      </c>
      <c r="AD88" t="s" s="79">
        <v>100</v>
      </c>
      <c r="AE88" t="s" s="79">
        <v>101</v>
      </c>
      <c r="AF88" t="s" s="79">
        <v>102</v>
      </c>
      <c r="AG88" t="s" s="79">
        <v>103</v>
      </c>
      <c r="AH88" t="s" s="79">
        <v>104</v>
      </c>
      <c r="AI88" t="s" s="80">
        <v>73</v>
      </c>
    </row>
    <row r="89" ht="8" customHeight="1" hidden="1">
      <c r="O89" s="9"/>
      <c r="P89" s="57"/>
      <c r="Q89" s="57">
        <v>1</v>
      </c>
      <c r="R89" s="57">
        <v>2</v>
      </c>
      <c r="S89" s="57">
        <v>3</v>
      </c>
      <c r="T89" s="57">
        <v>4</v>
      </c>
      <c r="U89" s="57">
        <v>5</v>
      </c>
      <c r="V89" s="57">
        <v>6</v>
      </c>
      <c r="W89" s="57">
        <v>7</v>
      </c>
      <c r="X89" s="57">
        <v>8</v>
      </c>
      <c r="Y89" s="57">
        <v>9</v>
      </c>
      <c r="Z89" s="57">
        <v>10</v>
      </c>
      <c r="AA89" s="57">
        <v>11</v>
      </c>
      <c r="AB89" s="57">
        <v>12</v>
      </c>
      <c r="AC89" s="57">
        <v>13</v>
      </c>
      <c r="AD89" s="57">
        <v>14</v>
      </c>
      <c r="AE89" s="57">
        <v>15</v>
      </c>
      <c r="AF89" s="57">
        <v>16</v>
      </c>
      <c r="AG89" s="57">
        <v>17</v>
      </c>
      <c r="AH89" s="57">
        <v>18</v>
      </c>
      <c r="AI89" s="81">
        <v>19</v>
      </c>
    </row>
    <row r="90" ht="19" customHeight="1">
      <c r="O90" t="s" s="21">
        <v>88</v>
      </c>
      <c r="P90" s="55">
        <v>1</v>
      </c>
      <c r="Q90" s="58">
        <v>0</v>
      </c>
      <c r="R90" s="58">
        <v>0.346803647705225</v>
      </c>
      <c r="S90" s="58">
        <v>0.728069144351235</v>
      </c>
      <c r="T90" s="58">
        <v>1.01628388506797</v>
      </c>
      <c r="U90" s="58">
        <v>1.01538262252753</v>
      </c>
      <c r="V90" s="58">
        <v>1.39902974386198</v>
      </c>
      <c r="W90" s="58">
        <v>2.90371826851826</v>
      </c>
      <c r="X90" s="58">
        <v>2.91475438361718</v>
      </c>
      <c r="Y90" s="58">
        <v>2.91475438361718</v>
      </c>
      <c r="Z90" s="58">
        <v>2.52719461473285</v>
      </c>
      <c r="AA90" s="58">
        <v>2.63330669516302</v>
      </c>
      <c r="AB90" s="58">
        <v>2.3420039880275</v>
      </c>
      <c r="AC90" s="58">
        <v>2.88367218636549</v>
      </c>
      <c r="AD90" s="58">
        <v>2.29745015367189</v>
      </c>
      <c r="AE90" s="58">
        <v>5.31490647340725</v>
      </c>
      <c r="AF90" s="58">
        <v>9.39748501666231</v>
      </c>
      <c r="AG90" s="58">
        <v>19.9961933159077</v>
      </c>
      <c r="AH90" s="58">
        <v>29.8925866249833</v>
      </c>
      <c r="AI90" s="82">
        <v>49.1029280484992</v>
      </c>
    </row>
    <row r="91" ht="19" customHeight="1">
      <c r="O91" t="s" s="19">
        <v>89</v>
      </c>
      <c r="P91" s="83">
        <v>2</v>
      </c>
      <c r="Q91" s="60">
        <v>0.346803647705225</v>
      </c>
      <c r="R91" s="60">
        <v>0</v>
      </c>
      <c r="S91" s="60">
        <v>0.651532869004358</v>
      </c>
      <c r="T91" s="60">
        <v>1.09668320783984</v>
      </c>
      <c r="U91" s="60">
        <v>1.09663105870085</v>
      </c>
      <c r="V91" s="60">
        <v>1.27409358904489</v>
      </c>
      <c r="W91" s="60">
        <v>3.18491293218803</v>
      </c>
      <c r="X91" s="60">
        <v>2.98081273074908</v>
      </c>
      <c r="Y91" s="60">
        <v>2.88909799729235</v>
      </c>
      <c r="Z91" s="60">
        <v>2.86527476920122</v>
      </c>
      <c r="AA91" s="60">
        <v>2.92991979379168</v>
      </c>
      <c r="AB91" s="60">
        <v>2.65454695332704</v>
      </c>
      <c r="AC91" s="60">
        <v>3.21811196528457</v>
      </c>
      <c r="AD91" s="60">
        <v>2.49905319680585</v>
      </c>
      <c r="AE91" s="60">
        <v>5.47902106007142</v>
      </c>
      <c r="AF91" s="60">
        <v>9.059312995317679</v>
      </c>
      <c r="AG91" s="60">
        <v>19.6511507484874</v>
      </c>
      <c r="AH91" s="60">
        <v>29.5597256798117</v>
      </c>
      <c r="AI91" s="84">
        <v>48.8008586114205</v>
      </c>
    </row>
    <row r="92" ht="19" customHeight="1">
      <c r="O92" t="s" s="21">
        <v>90</v>
      </c>
      <c r="P92" s="55">
        <v>3</v>
      </c>
      <c r="Q92" s="58">
        <v>0.728069144351235</v>
      </c>
      <c r="R92" s="58">
        <v>0.651532869004358</v>
      </c>
      <c r="S92" s="58">
        <v>0</v>
      </c>
      <c r="T92" s="58">
        <v>0.537786728378909</v>
      </c>
      <c r="U92" s="58">
        <v>0.538889908792334</v>
      </c>
      <c r="V92" s="58">
        <v>0.671550406082678</v>
      </c>
      <c r="W92" s="58">
        <v>2.8570299726587</v>
      </c>
      <c r="X92" s="58">
        <v>3.60988391399328</v>
      </c>
      <c r="Y92" s="58">
        <v>2.24064582632695</v>
      </c>
      <c r="Z92" s="58">
        <v>2.86121747099536</v>
      </c>
      <c r="AA92" s="58">
        <v>3.27654294066695</v>
      </c>
      <c r="AB92" s="58">
        <v>2.96161463989197</v>
      </c>
      <c r="AC92" s="58">
        <v>3.41226116353262</v>
      </c>
      <c r="AD92" s="58">
        <v>3.01908685714148</v>
      </c>
      <c r="AE92" s="58">
        <v>4.91332698450667</v>
      </c>
      <c r="AF92" s="58">
        <v>9.24696218854125</v>
      </c>
      <c r="AG92" s="58">
        <v>19.7322977684158</v>
      </c>
      <c r="AH92" s="58">
        <v>29.4070987205911</v>
      </c>
      <c r="AI92" s="82">
        <v>49.1085345921438</v>
      </c>
    </row>
    <row r="93" ht="19" customHeight="1">
      <c r="O93" t="s" s="19">
        <v>91</v>
      </c>
      <c r="P93" s="83">
        <v>4</v>
      </c>
      <c r="Q93" s="60">
        <v>1.01628388506797</v>
      </c>
      <c r="R93" s="60">
        <v>1.09668320783984</v>
      </c>
      <c r="S93" s="60">
        <v>0.537786728378909</v>
      </c>
      <c r="T93" s="60">
        <v>0</v>
      </c>
      <c r="U93" s="60">
        <v>0.00270728032165123</v>
      </c>
      <c r="V93" s="60">
        <v>0.759844828369148</v>
      </c>
      <c r="W93" s="60">
        <v>2.35970600713224</v>
      </c>
      <c r="X93" s="60">
        <v>3.9131510400048</v>
      </c>
      <c r="Y93" s="60">
        <v>1.93507132732575</v>
      </c>
      <c r="Z93" s="60">
        <v>2.55927626368974</v>
      </c>
      <c r="AA93" s="60">
        <v>3.24212627246093</v>
      </c>
      <c r="AB93" s="60">
        <v>2.89885096522678</v>
      </c>
      <c r="AC93" s="60">
        <v>3.24095047959137</v>
      </c>
      <c r="AD93" s="60">
        <v>3.17005743326118</v>
      </c>
      <c r="AE93" s="60">
        <v>4.39412649912897</v>
      </c>
      <c r="AF93" s="60">
        <v>9.734448629771579</v>
      </c>
      <c r="AG93" s="60">
        <v>20.1677346564182</v>
      </c>
      <c r="AH93" s="60">
        <v>29.7009280813153</v>
      </c>
      <c r="AI93" s="84">
        <v>49.6166744245534</v>
      </c>
    </row>
    <row r="94" ht="19" customHeight="1">
      <c r="O94" t="s" s="21">
        <v>92</v>
      </c>
      <c r="P94" s="55">
        <v>5</v>
      </c>
      <c r="Q94" s="58">
        <v>1.01538262252753</v>
      </c>
      <c r="R94" s="58">
        <v>1.09663105870085</v>
      </c>
      <c r="S94" s="58">
        <v>0.538889908792334</v>
      </c>
      <c r="T94" s="58">
        <v>0.00270728032165123</v>
      </c>
      <c r="U94" s="58">
        <v>0</v>
      </c>
      <c r="V94" s="58">
        <v>0.762531032240066</v>
      </c>
      <c r="W94" s="58">
        <v>2.35769594333671</v>
      </c>
      <c r="X94" s="58">
        <v>3.91188610238501</v>
      </c>
      <c r="Y94" s="58">
        <v>1.93668198108516</v>
      </c>
      <c r="Z94" s="58">
        <v>2.55669040805251</v>
      </c>
      <c r="AA94" s="58">
        <v>3.23967257556991</v>
      </c>
      <c r="AB94" s="58">
        <v>2.89636383407254</v>
      </c>
      <c r="AC94" s="58">
        <v>3.23828270176651</v>
      </c>
      <c r="AD94" s="58">
        <v>3.16814189350945</v>
      </c>
      <c r="AE94" s="58">
        <v>4.39374173149889</v>
      </c>
      <c r="AF94" s="58">
        <v>9.73646745423782</v>
      </c>
      <c r="AG94" s="58">
        <v>20.1700634741523</v>
      </c>
      <c r="AH94" s="58">
        <v>29.7035971281697</v>
      </c>
      <c r="AI94" s="82">
        <v>49.6182828529253</v>
      </c>
    </row>
    <row r="95" ht="19" customHeight="1">
      <c r="O95" t="s" s="19">
        <v>71</v>
      </c>
      <c r="P95" s="83">
        <v>6</v>
      </c>
      <c r="Q95" s="60">
        <v>1.39902974386198</v>
      </c>
      <c r="R95" s="60">
        <v>1.27409358904489</v>
      </c>
      <c r="S95" s="60">
        <v>0.671550406082678</v>
      </c>
      <c r="T95" s="60">
        <v>0.759844828369148</v>
      </c>
      <c r="U95" s="60">
        <v>0.762531032240066</v>
      </c>
      <c r="V95" s="60">
        <v>0</v>
      </c>
      <c r="W95" s="60">
        <v>3.00855379161678</v>
      </c>
      <c r="X95" s="60">
        <v>4.25159498783033</v>
      </c>
      <c r="Y95" s="60">
        <v>1.68228854288085</v>
      </c>
      <c r="Z95" s="60">
        <v>3.30333847183504</v>
      </c>
      <c r="AA95" s="60">
        <v>3.90841904757101</v>
      </c>
      <c r="AB95" s="60">
        <v>3.58097419528468</v>
      </c>
      <c r="AC95" s="60">
        <v>3.97470453962422</v>
      </c>
      <c r="AD95" s="60">
        <v>3.68956796473851</v>
      </c>
      <c r="AE95" s="60">
        <v>4.64553353298292</v>
      </c>
      <c r="AF95" s="60">
        <v>9.12413228472013</v>
      </c>
      <c r="AG95" s="60">
        <v>19.4776469454767</v>
      </c>
      <c r="AH95" s="60">
        <v>28.9427856810363</v>
      </c>
      <c r="AI95" s="84">
        <v>49.0958602009364</v>
      </c>
    </row>
    <row r="96" ht="19" customHeight="1">
      <c r="O96" t="s" s="21">
        <v>93</v>
      </c>
      <c r="P96" s="55">
        <v>7</v>
      </c>
      <c r="Q96" s="58">
        <v>2.90371826851826</v>
      </c>
      <c r="R96" s="58">
        <v>3.18491293218803</v>
      </c>
      <c r="S96" s="58">
        <v>2.8570299726587</v>
      </c>
      <c r="T96" s="58">
        <v>2.35970600713224</v>
      </c>
      <c r="U96" s="58">
        <v>2.35769594333671</v>
      </c>
      <c r="V96" s="58">
        <v>3.00855379161678</v>
      </c>
      <c r="W96" s="58">
        <v>0</v>
      </c>
      <c r="X96" s="58">
        <v>5.03975059068894</v>
      </c>
      <c r="Y96" s="58">
        <v>2.90786172008488</v>
      </c>
      <c r="Z96" s="58">
        <v>1.71250659354855</v>
      </c>
      <c r="AA96" s="58">
        <v>3.17153491346499</v>
      </c>
      <c r="AB96" s="58">
        <v>2.86578424517662</v>
      </c>
      <c r="AC96" s="58">
        <v>2.56897954775128</v>
      </c>
      <c r="AD96" s="58">
        <v>3.84277543554126</v>
      </c>
      <c r="AE96" s="58">
        <v>2.99601092348973</v>
      </c>
      <c r="AF96" s="58">
        <v>12.0881138796893</v>
      </c>
      <c r="AG96" s="58">
        <v>22.4838677775716</v>
      </c>
      <c r="AH96" s="58">
        <v>31.7158242702371</v>
      </c>
      <c r="AI96" s="82">
        <v>51.8267377334852</v>
      </c>
    </row>
    <row r="97" ht="19" customHeight="1">
      <c r="O97" t="s" s="19">
        <v>94</v>
      </c>
      <c r="P97" s="83">
        <v>8</v>
      </c>
      <c r="Q97" s="60">
        <v>2.91475438361718</v>
      </c>
      <c r="R97" s="60">
        <v>2.98081273074908</v>
      </c>
      <c r="S97" s="60">
        <v>3.60988391399328</v>
      </c>
      <c r="T97" s="60">
        <v>3.9131510400048</v>
      </c>
      <c r="U97" s="60">
        <v>3.91188610238501</v>
      </c>
      <c r="V97" s="60">
        <v>4.25159498783033</v>
      </c>
      <c r="W97" s="60">
        <v>5.03975059068894</v>
      </c>
      <c r="X97" s="60">
        <v>0</v>
      </c>
      <c r="Y97" s="60">
        <v>5.82950876723436</v>
      </c>
      <c r="Z97" s="60">
        <v>3.76935047877231</v>
      </c>
      <c r="AA97" s="60">
        <v>2.39156705617153</v>
      </c>
      <c r="AB97" s="60">
        <v>2.47537914945498</v>
      </c>
      <c r="AC97" s="60">
        <v>3.21990273458687</v>
      </c>
      <c r="AD97" s="60">
        <v>1.35011854776781</v>
      </c>
      <c r="AE97" s="60">
        <v>7.89372598616501</v>
      </c>
      <c r="AF97" s="60">
        <v>9.598876610235701</v>
      </c>
      <c r="AG97" s="60">
        <v>20.3626603628516</v>
      </c>
      <c r="AH97" s="60">
        <v>31.1549473460585</v>
      </c>
      <c r="AI97" s="84">
        <v>48.3103010439722</v>
      </c>
    </row>
    <row r="98" ht="19" customHeight="1">
      <c r="O98" t="s" s="21">
        <v>95</v>
      </c>
      <c r="P98" s="55">
        <v>9</v>
      </c>
      <c r="Q98" s="58">
        <v>2.91475438361718</v>
      </c>
      <c r="R98" s="58">
        <v>2.88909799729235</v>
      </c>
      <c r="S98" s="58">
        <v>2.24064582632695</v>
      </c>
      <c r="T98" s="58">
        <v>1.93507132732575</v>
      </c>
      <c r="U98" s="58">
        <v>1.93668198108516</v>
      </c>
      <c r="V98" s="58">
        <v>1.68228854288085</v>
      </c>
      <c r="W98" s="58">
        <v>2.90786172008488</v>
      </c>
      <c r="X98" s="58">
        <v>5.82950876723436</v>
      </c>
      <c r="Y98" s="58">
        <v>0</v>
      </c>
      <c r="Z98" s="58">
        <v>3.94423737156876</v>
      </c>
      <c r="AA98" s="58">
        <v>5.01404044170438</v>
      </c>
      <c r="AB98" s="58">
        <v>4.67269190723593</v>
      </c>
      <c r="AC98" s="58">
        <v>4.82233793613295</v>
      </c>
      <c r="AD98" s="58">
        <v>5.07201346191219</v>
      </c>
      <c r="AE98" s="58">
        <v>3.343222686437</v>
      </c>
      <c r="AF98" s="58">
        <v>10.0736588850272</v>
      </c>
      <c r="AG98" s="58">
        <v>20.0511631441941</v>
      </c>
      <c r="AH98" s="58">
        <v>28.8703015634097</v>
      </c>
      <c r="AI98" s="82">
        <v>50.052986775482</v>
      </c>
    </row>
    <row r="99" ht="19" customHeight="1">
      <c r="O99" t="s" s="19">
        <v>96</v>
      </c>
      <c r="P99" s="83">
        <v>10</v>
      </c>
      <c r="Q99" s="60">
        <v>2.52719461473285</v>
      </c>
      <c r="R99" s="60">
        <v>2.86527476920122</v>
      </c>
      <c r="S99" s="60">
        <v>2.86121747099536</v>
      </c>
      <c r="T99" s="60">
        <v>2.55927626368974</v>
      </c>
      <c r="U99" s="60">
        <v>2.55669040805251</v>
      </c>
      <c r="V99" s="60">
        <v>3.30333847183504</v>
      </c>
      <c r="W99" s="60">
        <v>1.71250659354855</v>
      </c>
      <c r="X99" s="60">
        <v>3.76935047877231</v>
      </c>
      <c r="Y99" s="60">
        <v>3.94423737156876</v>
      </c>
      <c r="Z99" s="60">
        <v>0</v>
      </c>
      <c r="AA99" s="60">
        <v>1.87602902147645</v>
      </c>
      <c r="AB99" s="60">
        <v>1.45750150123364</v>
      </c>
      <c r="AC99" s="60">
        <v>1.33195309475681</v>
      </c>
      <c r="AD99" s="60">
        <v>2.63290548763834</v>
      </c>
      <c r="AE99" s="60">
        <v>4.54262969334379</v>
      </c>
      <c r="AF99" s="60">
        <v>11.8507486879472</v>
      </c>
      <c r="AG99" s="60">
        <v>22.4330162707059</v>
      </c>
      <c r="AH99" s="60">
        <v>32.1693316708774</v>
      </c>
      <c r="AI99" s="84">
        <v>51.482003745979</v>
      </c>
    </row>
    <row r="100" ht="19" customHeight="1">
      <c r="O100" t="s" s="21">
        <v>97</v>
      </c>
      <c r="P100" s="55">
        <v>11</v>
      </c>
      <c r="Q100" s="58">
        <v>2.63330669516302</v>
      </c>
      <c r="R100" s="58">
        <v>2.92991979379168</v>
      </c>
      <c r="S100" s="58">
        <v>3.27654294066695</v>
      </c>
      <c r="T100" s="58">
        <v>3.24212627246093</v>
      </c>
      <c r="U100" s="58">
        <v>3.23967257556991</v>
      </c>
      <c r="V100" s="58">
        <v>3.90841904757101</v>
      </c>
      <c r="W100" s="58">
        <v>3.17153491346499</v>
      </c>
      <c r="X100" s="58">
        <v>2.39156705617153</v>
      </c>
      <c r="Y100" s="58">
        <v>5.01404044170438</v>
      </c>
      <c r="Z100" s="58">
        <v>1.87602902147645</v>
      </c>
      <c r="AA100" s="58">
        <v>0</v>
      </c>
      <c r="AB100" s="58">
        <v>0.514514516106485</v>
      </c>
      <c r="AC100" s="58">
        <v>0.856922233304435</v>
      </c>
      <c r="AD100" s="58">
        <v>1.11386087703097</v>
      </c>
      <c r="AE100" s="58">
        <v>6.16608916312428</v>
      </c>
      <c r="AF100" s="58">
        <v>11.4093188028385</v>
      </c>
      <c r="AG100" s="58">
        <v>22.1611319018982</v>
      </c>
      <c r="AH100" s="58">
        <v>32.4211402401209</v>
      </c>
      <c r="AI100" s="82">
        <v>50.4000516666146</v>
      </c>
    </row>
    <row r="101" ht="19" customHeight="1">
      <c r="O101" t="s" s="19">
        <v>98</v>
      </c>
      <c r="P101" s="83">
        <v>12</v>
      </c>
      <c r="Q101" s="60">
        <v>2.3420039880275</v>
      </c>
      <c r="R101" s="60">
        <v>2.65454695332704</v>
      </c>
      <c r="S101" s="60">
        <v>2.96161463989197</v>
      </c>
      <c r="T101" s="60">
        <v>2.89885096522678</v>
      </c>
      <c r="U101" s="60">
        <v>2.89636383407254</v>
      </c>
      <c r="V101" s="60">
        <v>3.58097419528468</v>
      </c>
      <c r="W101" s="60">
        <v>2.86578424517662</v>
      </c>
      <c r="X101" s="60">
        <v>2.47537914945498</v>
      </c>
      <c r="Y101" s="60">
        <v>4.67269190723593</v>
      </c>
      <c r="Z101" s="60">
        <v>1.45750150123364</v>
      </c>
      <c r="AA101" s="60">
        <v>0.514514516106485</v>
      </c>
      <c r="AB101" s="60">
        <v>0</v>
      </c>
      <c r="AC101" s="60">
        <v>0.830681073017419</v>
      </c>
      <c r="AD101" s="60">
        <v>1.25640749958252</v>
      </c>
      <c r="AE101" s="60">
        <v>5.83843748291582</v>
      </c>
      <c r="AF101" s="60">
        <v>11.2920025420451</v>
      </c>
      <c r="AG101" s="60">
        <v>22.0135220409589</v>
      </c>
      <c r="AH101" s="60">
        <v>32.1813686975699</v>
      </c>
      <c r="AI101" s="84">
        <v>50.4988772365884</v>
      </c>
    </row>
    <row r="102" ht="19" customHeight="1">
      <c r="O102" t="s" s="21">
        <v>99</v>
      </c>
      <c r="P102" s="55">
        <v>13</v>
      </c>
      <c r="Q102" s="58">
        <v>2.88367218636549</v>
      </c>
      <c r="R102" s="58">
        <v>3.21811196528457</v>
      </c>
      <c r="S102" s="58">
        <v>3.41226116353262</v>
      </c>
      <c r="T102" s="58">
        <v>3.24095047959137</v>
      </c>
      <c r="U102" s="58">
        <v>3.23828270176651</v>
      </c>
      <c r="V102" s="58">
        <v>3.97470453962422</v>
      </c>
      <c r="W102" s="58">
        <v>2.56897954775128</v>
      </c>
      <c r="X102" s="58">
        <v>3.21990273458687</v>
      </c>
      <c r="Y102" s="58">
        <v>4.82233793613295</v>
      </c>
      <c r="Z102" s="58">
        <v>1.33195309475681</v>
      </c>
      <c r="AA102" s="58">
        <v>0.856922233304435</v>
      </c>
      <c r="AB102" s="58">
        <v>0.830681073017419</v>
      </c>
      <c r="AC102" s="58">
        <v>0</v>
      </c>
      <c r="AD102" s="58">
        <v>1.93717626779235</v>
      </c>
      <c r="AE102" s="58">
        <v>5.53139670436815</v>
      </c>
      <c r="AF102" s="58">
        <v>12.0198226014158</v>
      </c>
      <c r="AG102" s="58">
        <v>22.7319492872039</v>
      </c>
      <c r="AH102" s="58">
        <v>32.7749249076292</v>
      </c>
      <c r="AI102" s="82">
        <v>51.167576522630</v>
      </c>
    </row>
    <row r="103" ht="19" customHeight="1">
      <c r="O103" t="s" s="19">
        <v>100</v>
      </c>
      <c r="P103" s="83">
        <v>14</v>
      </c>
      <c r="Q103" s="60">
        <v>2.29745015367189</v>
      </c>
      <c r="R103" s="60">
        <v>2.49905319680585</v>
      </c>
      <c r="S103" s="60">
        <v>3.01908685714148</v>
      </c>
      <c r="T103" s="60">
        <v>3.17005743326118</v>
      </c>
      <c r="U103" s="60">
        <v>3.16814189350945</v>
      </c>
      <c r="V103" s="60">
        <v>3.68956796473851</v>
      </c>
      <c r="W103" s="60">
        <v>3.84277543554126</v>
      </c>
      <c r="X103" s="60">
        <v>1.35011854776781</v>
      </c>
      <c r="Y103" s="60">
        <v>5.07201346191219</v>
      </c>
      <c r="Z103" s="60">
        <v>2.63290548763834</v>
      </c>
      <c r="AA103" s="60">
        <v>1.11386087703097</v>
      </c>
      <c r="AB103" s="60">
        <v>1.25640749958252</v>
      </c>
      <c r="AC103" s="60">
        <v>1.93717626779235</v>
      </c>
      <c r="AD103" s="60">
        <v>0</v>
      </c>
      <c r="AE103" s="60">
        <v>6.78197299598297</v>
      </c>
      <c r="AF103" s="60">
        <v>10.4081428837154</v>
      </c>
      <c r="AG103" s="60">
        <v>21.1812327085112</v>
      </c>
      <c r="AH103" s="60">
        <v>31.6435319185896</v>
      </c>
      <c r="AI103" s="84">
        <v>49.3205484344495</v>
      </c>
    </row>
    <row r="104" ht="19" customHeight="1">
      <c r="O104" t="s" s="21">
        <v>101</v>
      </c>
      <c r="P104" s="55">
        <v>15</v>
      </c>
      <c r="Q104" s="58">
        <v>5.31490647340725</v>
      </c>
      <c r="R104" s="58">
        <v>5.47902106007142</v>
      </c>
      <c r="S104" s="58">
        <v>4.91332698450667</v>
      </c>
      <c r="T104" s="58">
        <v>4.39412649912897</v>
      </c>
      <c r="U104" s="58">
        <v>4.39374173149889</v>
      </c>
      <c r="V104" s="58">
        <v>4.64553353298292</v>
      </c>
      <c r="W104" s="58">
        <v>2.99601092348973</v>
      </c>
      <c r="X104" s="58">
        <v>7.89372598616501</v>
      </c>
      <c r="Y104" s="58">
        <v>3.343222686437</v>
      </c>
      <c r="Z104" s="58">
        <v>4.54262969334379</v>
      </c>
      <c r="AA104" s="58">
        <v>6.16608916312428</v>
      </c>
      <c r="AB104" s="58">
        <v>5.83843748291582</v>
      </c>
      <c r="AC104" s="58">
        <v>5.53139670436815</v>
      </c>
      <c r="AD104" s="58">
        <v>6.78197299598297</v>
      </c>
      <c r="AE104" s="58">
        <v>0</v>
      </c>
      <c r="AF104" s="58">
        <v>13.3984773315983</v>
      </c>
      <c r="AG104" s="58">
        <v>23.1781403444057</v>
      </c>
      <c r="AH104" s="58">
        <v>31.3248719125503</v>
      </c>
      <c r="AI104" s="82">
        <v>53.3379696611538</v>
      </c>
    </row>
    <row r="105" ht="19" customHeight="1">
      <c r="O105" t="s" s="19">
        <v>102</v>
      </c>
      <c r="P105" s="83">
        <v>16</v>
      </c>
      <c r="Q105" s="60">
        <v>9.39748501666231</v>
      </c>
      <c r="R105" s="60">
        <v>9.059312995317679</v>
      </c>
      <c r="S105" s="60">
        <v>9.24696218854125</v>
      </c>
      <c r="T105" s="60">
        <v>9.734448629771579</v>
      </c>
      <c r="U105" s="60">
        <v>9.73646745423782</v>
      </c>
      <c r="V105" s="60">
        <v>9.12413228472013</v>
      </c>
      <c r="W105" s="60">
        <v>12.0881138796893</v>
      </c>
      <c r="X105" s="60">
        <v>9.598876610235701</v>
      </c>
      <c r="Y105" s="60">
        <v>10.0736588850272</v>
      </c>
      <c r="Z105" s="60">
        <v>11.8507486879472</v>
      </c>
      <c r="AA105" s="60">
        <v>11.4093188028385</v>
      </c>
      <c r="AB105" s="60">
        <v>11.2920025420451</v>
      </c>
      <c r="AC105" s="60">
        <v>12.0198226014158</v>
      </c>
      <c r="AD105" s="60">
        <v>10.4081428837154</v>
      </c>
      <c r="AE105" s="60">
        <v>13.3984773315983</v>
      </c>
      <c r="AF105" s="60">
        <v>0</v>
      </c>
      <c r="AG105" s="60">
        <v>10.7869814941602</v>
      </c>
      <c r="AH105" s="60">
        <v>22.0756014404373</v>
      </c>
      <c r="AI105" s="84">
        <v>40.4190809079332</v>
      </c>
    </row>
    <row r="106" ht="19" customHeight="1">
      <c r="O106" t="s" s="21">
        <v>103</v>
      </c>
      <c r="P106" s="55">
        <v>17</v>
      </c>
      <c r="Q106" s="58">
        <v>19.9961933159077</v>
      </c>
      <c r="R106" s="58">
        <v>19.6511507484874</v>
      </c>
      <c r="S106" s="58">
        <v>19.7322977684158</v>
      </c>
      <c r="T106" s="58">
        <v>20.1677346564182</v>
      </c>
      <c r="U106" s="58">
        <v>20.1700634741523</v>
      </c>
      <c r="V106" s="58">
        <v>19.4776469454767</v>
      </c>
      <c r="W106" s="58">
        <v>22.4838677775716</v>
      </c>
      <c r="X106" s="58">
        <v>20.3626603628516</v>
      </c>
      <c r="Y106" s="58">
        <v>20.0511631441941</v>
      </c>
      <c r="Z106" s="58">
        <v>22.4330162707059</v>
      </c>
      <c r="AA106" s="58">
        <v>22.1611319018982</v>
      </c>
      <c r="AB106" s="58">
        <v>22.0135220409589</v>
      </c>
      <c r="AC106" s="58">
        <v>22.7319492872039</v>
      </c>
      <c r="AD106" s="58">
        <v>21.1812327085112</v>
      </c>
      <c r="AE106" s="58">
        <v>23.1781403444057</v>
      </c>
      <c r="AF106" s="58">
        <v>10.7869814941602</v>
      </c>
      <c r="AG106" s="58">
        <v>0</v>
      </c>
      <c r="AH106" s="58">
        <v>13.0727683677947</v>
      </c>
      <c r="AI106" s="82">
        <v>32.7469170872693</v>
      </c>
    </row>
    <row r="107" ht="19" customHeight="1">
      <c r="O107" t="s" s="19">
        <v>104</v>
      </c>
      <c r="P107" s="83">
        <v>18</v>
      </c>
      <c r="Q107" s="60">
        <v>29.8925866249833</v>
      </c>
      <c r="R107" s="60">
        <v>29.5597256798117</v>
      </c>
      <c r="S107" s="60">
        <v>29.4070987205911</v>
      </c>
      <c r="T107" s="60">
        <v>29.7009280813153</v>
      </c>
      <c r="U107" s="60">
        <v>29.7035971281697</v>
      </c>
      <c r="V107" s="60">
        <v>28.9427856810363</v>
      </c>
      <c r="W107" s="60">
        <v>31.7158242702371</v>
      </c>
      <c r="X107" s="60">
        <v>31.1549473460585</v>
      </c>
      <c r="Y107" s="60">
        <v>28.8703015634097</v>
      </c>
      <c r="Z107" s="60">
        <v>32.1693316708774</v>
      </c>
      <c r="AA107" s="60">
        <v>32.4211402401209</v>
      </c>
      <c r="AB107" s="60">
        <v>32.1813686975699</v>
      </c>
      <c r="AC107" s="60">
        <v>32.7749249076292</v>
      </c>
      <c r="AD107" s="60">
        <v>31.6435319185896</v>
      </c>
      <c r="AE107" s="60">
        <v>31.3248719125503</v>
      </c>
      <c r="AF107" s="60">
        <v>22.0756014404373</v>
      </c>
      <c r="AG107" s="60">
        <v>13.0727683677947</v>
      </c>
      <c r="AH107" s="60">
        <v>0</v>
      </c>
      <c r="AI107" s="84">
        <v>35.1388330386708</v>
      </c>
    </row>
    <row r="108" ht="20" customHeight="1">
      <c r="O108" t="s" s="85">
        <v>73</v>
      </c>
      <c r="P108" s="86">
        <v>19</v>
      </c>
      <c r="Q108" s="87">
        <v>49.1029280484992</v>
      </c>
      <c r="R108" s="87">
        <v>48.8008586114205</v>
      </c>
      <c r="S108" s="87">
        <v>49.1085345921438</v>
      </c>
      <c r="T108" s="87">
        <v>49.6166744245534</v>
      </c>
      <c r="U108" s="87">
        <v>49.6182828529253</v>
      </c>
      <c r="V108" s="87">
        <v>49.0958602009364</v>
      </c>
      <c r="W108" s="87">
        <v>51.8267377334852</v>
      </c>
      <c r="X108" s="87">
        <v>48.3103010439722</v>
      </c>
      <c r="Y108" s="87">
        <v>50.052986775482</v>
      </c>
      <c r="Z108" s="87">
        <v>51.482003745979</v>
      </c>
      <c r="AA108" s="87">
        <v>50.4000516666146</v>
      </c>
      <c r="AB108" s="87">
        <v>50.4988772365884</v>
      </c>
      <c r="AC108" s="87">
        <v>51.167576522630</v>
      </c>
      <c r="AD108" s="87">
        <v>49.3205484344495</v>
      </c>
      <c r="AE108" s="87">
        <v>53.3379696611538</v>
      </c>
      <c r="AF108" s="87">
        <v>40.4190809079332</v>
      </c>
      <c r="AG108" s="87">
        <v>32.7469170872693</v>
      </c>
      <c r="AH108" s="87">
        <v>35.1388330386708</v>
      </c>
      <c r="AI108" s="88">
        <v>0</v>
      </c>
    </row>
    <row r="110" ht="21" customHeight="1">
      <c r="AJ110" t="s" s="73">
        <v>105</v>
      </c>
      <c r="AK110" s="74"/>
      <c r="AL110" s="75"/>
      <c r="AM110" s="75"/>
      <c r="AN110" s="75"/>
      <c r="AO110" s="75"/>
      <c r="AP110" s="75"/>
      <c r="AQ110" s="75"/>
      <c r="AR110" s="75"/>
      <c r="AS110" s="75"/>
      <c r="AT110" s="75"/>
      <c r="AU110" s="75"/>
      <c r="AV110" s="75"/>
      <c r="AW110" s="75"/>
      <c r="AX110" s="75"/>
      <c r="AY110" s="75"/>
      <c r="AZ110" s="75"/>
      <c r="BA110" s="75"/>
      <c r="BB110" s="75"/>
      <c r="BC110" s="75"/>
      <c r="BD110" s="76"/>
    </row>
    <row r="111" ht="20" customHeight="1">
      <c r="AJ111" s="90"/>
      <c r="AK111" s="78"/>
      <c r="AL111" t="s" s="79">
        <f>Q88</f>
        <v>106</v>
      </c>
      <c r="AM111" t="s" s="79">
        <f>R88</f>
        <v>107</v>
      </c>
      <c r="AN111" t="s" s="79">
        <f>S88</f>
        <v>108</v>
      </c>
      <c r="AO111" t="s" s="79">
        <f>T88</f>
        <v>109</v>
      </c>
      <c r="AP111" t="s" s="79">
        <f>U88</f>
        <v>110</v>
      </c>
      <c r="AQ111" t="s" s="79">
        <f>V88</f>
        <v>111</v>
      </c>
      <c r="AR111" t="s" s="79">
        <f>W88</f>
        <v>112</v>
      </c>
      <c r="AS111" t="s" s="79">
        <f>X88</f>
        <v>113</v>
      </c>
      <c r="AT111" t="s" s="79">
        <f>Y88</f>
        <v>114</v>
      </c>
      <c r="AU111" t="s" s="79">
        <f>Z88</f>
        <v>115</v>
      </c>
      <c r="AV111" t="s" s="79">
        <f>AA88</f>
        <v>116</v>
      </c>
      <c r="AW111" t="s" s="79">
        <f>AB88</f>
        <v>117</v>
      </c>
      <c r="AX111" t="s" s="79">
        <f>AC88</f>
        <v>118</v>
      </c>
      <c r="AY111" t="s" s="79">
        <f>AD88</f>
        <v>119</v>
      </c>
      <c r="AZ111" t="s" s="79">
        <f>AE88</f>
        <v>120</v>
      </c>
      <c r="BA111" t="s" s="79">
        <f>AF88</f>
        <v>121</v>
      </c>
      <c r="BB111" t="s" s="79">
        <f>AG88</f>
        <v>122</v>
      </c>
      <c r="BC111" t="s" s="79">
        <f>AH88</f>
        <v>123</v>
      </c>
      <c r="BD111" t="s" s="80">
        <f>AI88</f>
        <v>124</v>
      </c>
    </row>
    <row r="112" ht="8" customHeight="1" hidden="1">
      <c r="AJ112" s="9"/>
      <c r="AK112" s="57"/>
      <c r="AL112" s="57">
        <v>1</v>
      </c>
      <c r="AM112" s="57">
        <v>2</v>
      </c>
      <c r="AN112" s="57">
        <v>3</v>
      </c>
      <c r="AO112" s="57">
        <v>4</v>
      </c>
      <c r="AP112" s="57">
        <v>5</v>
      </c>
      <c r="AQ112" s="57">
        <v>6</v>
      </c>
      <c r="AR112" s="57">
        <v>7</v>
      </c>
      <c r="AS112" s="57">
        <v>8</v>
      </c>
      <c r="AT112" s="57">
        <v>9</v>
      </c>
      <c r="AU112" s="57">
        <v>10</v>
      </c>
      <c r="AV112" s="57">
        <v>11</v>
      </c>
      <c r="AW112" s="57">
        <v>12</v>
      </c>
      <c r="AX112" s="57">
        <v>13</v>
      </c>
      <c r="AY112" s="57">
        <v>14</v>
      </c>
      <c r="AZ112" s="57"/>
      <c r="BA112" s="57"/>
      <c r="BB112" s="57"/>
      <c r="BC112" s="57"/>
      <c r="BD112" s="81"/>
    </row>
    <row r="113" ht="19" customHeight="1">
      <c r="AJ113" t="s" s="21">
        <f>O90</f>
        <v>106</v>
      </c>
      <c r="AK113" s="55">
        <v>1</v>
      </c>
      <c r="AL113" s="58">
        <f>Q90*8.317</f>
        <v>0</v>
      </c>
      <c r="AM113" s="58">
        <f>R90*8.317</f>
        <v>2.88436593796436</v>
      </c>
      <c r="AN113" s="58">
        <f>S90*8.317</f>
        <v>6.05535107356922</v>
      </c>
      <c r="AO113" s="58">
        <f>T90*8.317</f>
        <v>8.45243307211031</v>
      </c>
      <c r="AP113" s="58">
        <f>U90*8.317</f>
        <v>8.44493727156147</v>
      </c>
      <c r="AQ113" s="58">
        <f>V90*8.317</f>
        <v>11.6357303797001</v>
      </c>
      <c r="AR113" s="58">
        <f>W90*8.317</f>
        <v>24.1502248392664</v>
      </c>
      <c r="AS113" s="58">
        <f>X90*8.317</f>
        <v>24.2420122085441</v>
      </c>
      <c r="AT113" s="58">
        <f>Y90*8.317</f>
        <v>24.2420122085441</v>
      </c>
      <c r="AU113" s="58">
        <f>Z90*8.317</f>
        <v>21.0186776107331</v>
      </c>
      <c r="AV113" s="58">
        <f>AA90*8.317</f>
        <v>21.9012117836708</v>
      </c>
      <c r="AW113" s="58">
        <f>AB90*8.317</f>
        <v>19.4784471684247</v>
      </c>
      <c r="AX113" s="58">
        <f>AC90*8.317</f>
        <v>23.9835015740018</v>
      </c>
      <c r="AY113" s="58">
        <f>AD90*8.317</f>
        <v>19.1078929280891</v>
      </c>
      <c r="AZ113" s="58">
        <f>AE90*8.317</f>
        <v>44.2040771393281</v>
      </c>
      <c r="BA113" s="58">
        <f>AF90*8.317</f>
        <v>78.1588828835804</v>
      </c>
      <c r="BB113" s="58">
        <f>AG90*8.317</f>
        <v>166.308339808404</v>
      </c>
      <c r="BC113" s="58">
        <f>AH90*8.317</f>
        <v>248.616642959986</v>
      </c>
      <c r="BD113" s="82">
        <f>AI90*8.317</f>
        <v>408.389052579368</v>
      </c>
    </row>
    <row r="114" ht="19" customHeight="1">
      <c r="AJ114" t="s" s="19">
        <f>O91</f>
        <v>107</v>
      </c>
      <c r="AK114" s="83">
        <v>2</v>
      </c>
      <c r="AL114" s="60">
        <f>Q91*8.317</f>
        <v>2.88436593796436</v>
      </c>
      <c r="AM114" s="60">
        <f>R91*8.317</f>
        <v>0</v>
      </c>
      <c r="AN114" s="60">
        <f>S91*8.317</f>
        <v>5.41879887150925</v>
      </c>
      <c r="AO114" s="60">
        <f>T91*8.317</f>
        <v>9.12111423960395</v>
      </c>
      <c r="AP114" s="60">
        <f>U91*8.317</f>
        <v>9.120680515214969</v>
      </c>
      <c r="AQ114" s="60">
        <f>V91*8.317</f>
        <v>10.5966363800864</v>
      </c>
      <c r="AR114" s="60">
        <f>W91*8.317</f>
        <v>26.4889208570078</v>
      </c>
      <c r="AS114" s="60">
        <f>X91*8.317</f>
        <v>24.7914194816401</v>
      </c>
      <c r="AT114" s="60">
        <f>Y91*8.317</f>
        <v>24.0286280434805</v>
      </c>
      <c r="AU114" s="60">
        <f>Z91*8.317</f>
        <v>23.8304902554465</v>
      </c>
      <c r="AV114" s="60">
        <f>AA91*8.317</f>
        <v>24.3681429249654</v>
      </c>
      <c r="AW114" s="60">
        <f>AB91*8.317</f>
        <v>22.077867010821</v>
      </c>
      <c r="AX114" s="60">
        <f>AC91*8.317</f>
        <v>26.7650372152718</v>
      </c>
      <c r="AY114" s="60">
        <f>AD91*8.317</f>
        <v>20.7846254378343</v>
      </c>
      <c r="AZ114" s="60">
        <f>AE91*8.317</f>
        <v>45.569018156614</v>
      </c>
      <c r="BA114" s="60">
        <f>AF91*8.317</f>
        <v>75.34630618205711</v>
      </c>
      <c r="BB114" s="60">
        <f>AG91*8.317</f>
        <v>163.438620775170</v>
      </c>
      <c r="BC114" s="60">
        <f>AH91*8.317</f>
        <v>245.848238478994</v>
      </c>
      <c r="BD114" s="84">
        <f>AI91*8.317</f>
        <v>405.876741071184</v>
      </c>
    </row>
    <row r="115" ht="19" customHeight="1">
      <c r="AJ115" t="s" s="21">
        <f>O92</f>
        <v>108</v>
      </c>
      <c r="AK115" s="55">
        <v>3</v>
      </c>
      <c r="AL115" s="58">
        <f>Q92*8.317</f>
        <v>6.05535107356922</v>
      </c>
      <c r="AM115" s="58">
        <f>R92*8.317</f>
        <v>5.41879887150925</v>
      </c>
      <c r="AN115" s="58">
        <f>S92*8.317</f>
        <v>0</v>
      </c>
      <c r="AO115" s="58">
        <f>T92*8.317</f>
        <v>4.47277221992739</v>
      </c>
      <c r="AP115" s="58">
        <f>U92*8.317</f>
        <v>4.48194737142584</v>
      </c>
      <c r="AQ115" s="58">
        <f>V92*8.317</f>
        <v>5.58528472738963</v>
      </c>
      <c r="AR115" s="58">
        <f>W92*8.317</f>
        <v>23.7619182826024</v>
      </c>
      <c r="AS115" s="58">
        <f>X92*8.317</f>
        <v>30.0234045126821</v>
      </c>
      <c r="AT115" s="58">
        <f>Y92*8.317</f>
        <v>18.6354513375612</v>
      </c>
      <c r="AU115" s="58">
        <f>Z92*8.317</f>
        <v>23.7967457062684</v>
      </c>
      <c r="AV115" s="58">
        <f>AA92*8.317</f>
        <v>27.251007637527</v>
      </c>
      <c r="AW115" s="58">
        <f>AB92*8.317</f>
        <v>24.6317489599815</v>
      </c>
      <c r="AX115" s="58">
        <f>AC92*8.317</f>
        <v>28.3797760971008</v>
      </c>
      <c r="AY115" s="58">
        <f>AD92*8.317</f>
        <v>25.1097453908457</v>
      </c>
      <c r="AZ115" s="58">
        <f>AE92*8.317</f>
        <v>40.864140530142</v>
      </c>
      <c r="BA115" s="58">
        <f>AF92*8.317</f>
        <v>76.9069845220976</v>
      </c>
      <c r="BB115" s="58">
        <f>AG92*8.317</f>
        <v>164.113520539914</v>
      </c>
      <c r="BC115" s="58">
        <f>AH92*8.317</f>
        <v>244.578840059156</v>
      </c>
      <c r="BD115" s="82">
        <f>AI92*8.317</f>
        <v>408.435682202860</v>
      </c>
    </row>
    <row r="116" ht="19" customHeight="1">
      <c r="AJ116" t="s" s="19">
        <f>O93</f>
        <v>109</v>
      </c>
      <c r="AK116" s="83">
        <v>4</v>
      </c>
      <c r="AL116" s="60">
        <f>Q93*8.317</f>
        <v>8.45243307211031</v>
      </c>
      <c r="AM116" s="60">
        <f>R93*8.317</f>
        <v>9.12111423960395</v>
      </c>
      <c r="AN116" s="60">
        <f>S93*8.317</f>
        <v>4.47277221992739</v>
      </c>
      <c r="AO116" s="60">
        <f>T93*8.317</f>
        <v>0</v>
      </c>
      <c r="AP116" s="60">
        <f>U93*8.317</f>
        <v>0.0225164504351733</v>
      </c>
      <c r="AQ116" s="60">
        <f>V93*8.317</f>
        <v>6.3196294375462</v>
      </c>
      <c r="AR116" s="60">
        <f>W93*8.317</f>
        <v>19.6256748613188</v>
      </c>
      <c r="AS116" s="60">
        <f>X93*8.317</f>
        <v>32.5456771997199</v>
      </c>
      <c r="AT116" s="60">
        <f>Y93*8.317</f>
        <v>16.0939882293683</v>
      </c>
      <c r="AU116" s="60">
        <f>Z93*8.317</f>
        <v>21.2855006851076</v>
      </c>
      <c r="AV116" s="60">
        <f>AA93*8.317</f>
        <v>26.9647642080576</v>
      </c>
      <c r="AW116" s="60">
        <f>AB93*8.317</f>
        <v>24.1097434777911</v>
      </c>
      <c r="AX116" s="60">
        <f>AC93*8.317</f>
        <v>26.9549851387614</v>
      </c>
      <c r="AY116" s="60">
        <f>AD93*8.317</f>
        <v>26.3653676724332</v>
      </c>
      <c r="AZ116" s="60">
        <f>AE93*8.317</f>
        <v>36.5459500932556</v>
      </c>
      <c r="BA116" s="60">
        <f>AF93*8.317</f>
        <v>80.9614092538102</v>
      </c>
      <c r="BB116" s="60">
        <f>AG93*8.317</f>
        <v>167.735049137430</v>
      </c>
      <c r="BC116" s="60">
        <f>AH93*8.317</f>
        <v>247.022618852299</v>
      </c>
      <c r="BD116" s="84">
        <f>AI93*8.317</f>
        <v>412.661881189011</v>
      </c>
    </row>
    <row r="117" ht="19" customHeight="1">
      <c r="AJ117" t="s" s="21">
        <f>O94</f>
        <v>110</v>
      </c>
      <c r="AK117" s="55">
        <v>5</v>
      </c>
      <c r="AL117" s="58">
        <f>Q94*8.317</f>
        <v>8.44493727156147</v>
      </c>
      <c r="AM117" s="58">
        <f>R94*8.317</f>
        <v>9.120680515214969</v>
      </c>
      <c r="AN117" s="58">
        <f>S94*8.317</f>
        <v>4.48194737142584</v>
      </c>
      <c r="AO117" s="58">
        <f>T94*8.317</f>
        <v>0.0225164504351733</v>
      </c>
      <c r="AP117" s="58">
        <f>U94*8.317</f>
        <v>0</v>
      </c>
      <c r="AQ117" s="58">
        <f>V94*8.317</f>
        <v>6.34197059514063</v>
      </c>
      <c r="AR117" s="58">
        <f>W94*8.317</f>
        <v>19.6089571607314</v>
      </c>
      <c r="AS117" s="58">
        <f>X94*8.317</f>
        <v>32.5351567135361</v>
      </c>
      <c r="AT117" s="58">
        <f>Y94*8.317</f>
        <v>16.1073840366853</v>
      </c>
      <c r="AU117" s="58">
        <f>Z94*8.317</f>
        <v>21.2639941237727</v>
      </c>
      <c r="AV117" s="58">
        <f>AA94*8.317</f>
        <v>26.9443568110149</v>
      </c>
      <c r="AW117" s="58">
        <f>AB94*8.317</f>
        <v>24.0890580079813</v>
      </c>
      <c r="AX117" s="58">
        <f>AC94*8.317</f>
        <v>26.9327972305921</v>
      </c>
      <c r="AY117" s="58">
        <f>AD94*8.317</f>
        <v>26.3494361283181</v>
      </c>
      <c r="AZ117" s="58">
        <f>AE94*8.317</f>
        <v>36.5427499808763</v>
      </c>
      <c r="BA117" s="58">
        <f>AF94*8.317</f>
        <v>80.97819981689589</v>
      </c>
      <c r="BB117" s="58">
        <f>AG94*8.317</f>
        <v>167.754417914525</v>
      </c>
      <c r="BC117" s="58">
        <f>AH94*8.317</f>
        <v>247.044817314987</v>
      </c>
      <c r="BD117" s="82">
        <f>AI94*8.317</f>
        <v>412.675258487780</v>
      </c>
    </row>
    <row r="118" ht="19" customHeight="1">
      <c r="AJ118" t="s" s="19">
        <f>O95</f>
        <v>111</v>
      </c>
      <c r="AK118" s="83">
        <v>6</v>
      </c>
      <c r="AL118" s="60">
        <f>Q95*8.317</f>
        <v>11.6357303797001</v>
      </c>
      <c r="AM118" s="60">
        <f>R95*8.317</f>
        <v>10.5966363800864</v>
      </c>
      <c r="AN118" s="60">
        <f>S95*8.317</f>
        <v>5.58528472738963</v>
      </c>
      <c r="AO118" s="60">
        <f>T95*8.317</f>
        <v>6.3196294375462</v>
      </c>
      <c r="AP118" s="60">
        <f>U95*8.317</f>
        <v>6.34197059514063</v>
      </c>
      <c r="AQ118" s="60">
        <f>V95*8.317</f>
        <v>0</v>
      </c>
      <c r="AR118" s="60">
        <f>W95*8.317</f>
        <v>25.0221418848768</v>
      </c>
      <c r="AS118" s="60">
        <f>X95*8.317</f>
        <v>35.3605155137849</v>
      </c>
      <c r="AT118" s="60">
        <f>Y95*8.317</f>
        <v>13.991593811140</v>
      </c>
      <c r="AU118" s="60">
        <f>Z95*8.317</f>
        <v>27.473866070252</v>
      </c>
      <c r="AV118" s="60">
        <f>AA95*8.317</f>
        <v>32.5063212186481</v>
      </c>
      <c r="AW118" s="60">
        <f>AB95*8.317</f>
        <v>29.7829623821827</v>
      </c>
      <c r="AX118" s="60">
        <f>AC95*8.317</f>
        <v>33.0576176560546</v>
      </c>
      <c r="AY118" s="60">
        <f>AD95*8.317</f>
        <v>30.6861367627302</v>
      </c>
      <c r="AZ118" s="60">
        <f>AE95*8.317</f>
        <v>38.6369023938189</v>
      </c>
      <c r="BA118" s="60">
        <f>AF95*8.317</f>
        <v>75.8854082120173</v>
      </c>
      <c r="BB118" s="60">
        <f>AG95*8.317</f>
        <v>161.995589645530</v>
      </c>
      <c r="BC118" s="60">
        <f>AH95*8.317</f>
        <v>240.717148509179</v>
      </c>
      <c r="BD118" s="84">
        <f>AI95*8.317</f>
        <v>408.330269291188</v>
      </c>
    </row>
    <row r="119" ht="19" customHeight="1">
      <c r="AJ119" t="s" s="21">
        <f>O96</f>
        <v>112</v>
      </c>
      <c r="AK119" s="55">
        <v>7</v>
      </c>
      <c r="AL119" s="58">
        <f>Q96*8.317</f>
        <v>24.1502248392664</v>
      </c>
      <c r="AM119" s="58">
        <f>R96*8.317</f>
        <v>26.4889208570078</v>
      </c>
      <c r="AN119" s="58">
        <f>S96*8.317</f>
        <v>23.7619182826024</v>
      </c>
      <c r="AO119" s="58">
        <f>T96*8.317</f>
        <v>19.6256748613188</v>
      </c>
      <c r="AP119" s="58">
        <f>U96*8.317</f>
        <v>19.6089571607314</v>
      </c>
      <c r="AQ119" s="58">
        <f>V96*8.317</f>
        <v>25.0221418848768</v>
      </c>
      <c r="AR119" s="58">
        <f>W96*8.317</f>
        <v>0</v>
      </c>
      <c r="AS119" s="58">
        <f>X96*8.317</f>
        <v>41.9156056627599</v>
      </c>
      <c r="AT119" s="58">
        <f>Y96*8.317</f>
        <v>24.1846859259459</v>
      </c>
      <c r="AU119" s="58">
        <f>Z96*8.317</f>
        <v>14.2429173385433</v>
      </c>
      <c r="AV119" s="58">
        <f>AA96*8.317</f>
        <v>26.3776558752883</v>
      </c>
      <c r="AW119" s="58">
        <f>AB96*8.317</f>
        <v>23.8347275671339</v>
      </c>
      <c r="AX119" s="58">
        <f>AC96*8.317</f>
        <v>21.3662028986474</v>
      </c>
      <c r="AY119" s="58">
        <f>AD96*8.317</f>
        <v>31.9603632973967</v>
      </c>
      <c r="AZ119" s="58">
        <f>AE96*8.317</f>
        <v>24.9178228506641</v>
      </c>
      <c r="BA119" s="58">
        <f>AF96*8.317</f>
        <v>100.536843137376</v>
      </c>
      <c r="BB119" s="58">
        <f>AG96*8.317</f>
        <v>186.998328306063</v>
      </c>
      <c r="BC119" s="58">
        <f>AH96*8.317</f>
        <v>263.780510455562</v>
      </c>
      <c r="BD119" s="82">
        <f>AI96*8.317</f>
        <v>431.042977729396</v>
      </c>
    </row>
    <row r="120" ht="19" customHeight="1">
      <c r="AJ120" t="s" s="19">
        <f>O97</f>
        <v>113</v>
      </c>
      <c r="AK120" s="83">
        <v>8</v>
      </c>
      <c r="AL120" s="60">
        <f>Q97*8.317</f>
        <v>24.2420122085441</v>
      </c>
      <c r="AM120" s="60">
        <f>R97*8.317</f>
        <v>24.7914194816401</v>
      </c>
      <c r="AN120" s="60">
        <f>S97*8.317</f>
        <v>30.0234045126821</v>
      </c>
      <c r="AO120" s="60">
        <f>T97*8.317</f>
        <v>32.5456771997199</v>
      </c>
      <c r="AP120" s="60">
        <f>U97*8.317</f>
        <v>32.5351567135361</v>
      </c>
      <c r="AQ120" s="60">
        <f>V97*8.317</f>
        <v>35.3605155137849</v>
      </c>
      <c r="AR120" s="60">
        <f>W97*8.317</f>
        <v>41.9156056627599</v>
      </c>
      <c r="AS120" s="60">
        <f>X97*8.317</f>
        <v>0</v>
      </c>
      <c r="AT120" s="60">
        <f>Y97*8.317</f>
        <v>48.4840244170882</v>
      </c>
      <c r="AU120" s="60">
        <f>Z97*8.317</f>
        <v>31.3496879319493</v>
      </c>
      <c r="AV120" s="60">
        <f>AA97*8.317</f>
        <v>19.8906632061786</v>
      </c>
      <c r="AW120" s="60">
        <f>AB97*8.317</f>
        <v>20.5877283860171</v>
      </c>
      <c r="AX120" s="60">
        <f>AC97*8.317</f>
        <v>26.779931043559</v>
      </c>
      <c r="AY120" s="60">
        <f>AD97*8.317</f>
        <v>11.2289359617849</v>
      </c>
      <c r="AZ120" s="60">
        <f>AE97*8.317</f>
        <v>65.6521190269344</v>
      </c>
      <c r="BA120" s="60">
        <f>AF97*8.317</f>
        <v>79.8338567673303</v>
      </c>
      <c r="BB120" s="60">
        <f>AG97*8.317</f>
        <v>169.356246237837</v>
      </c>
      <c r="BC120" s="60">
        <f>AH97*8.317</f>
        <v>259.115697077169</v>
      </c>
      <c r="BD120" s="84">
        <f>AI97*8.317</f>
        <v>401.796773782717</v>
      </c>
    </row>
    <row r="121" ht="19" customHeight="1">
      <c r="AJ121" t="s" s="21">
        <f>O98</f>
        <v>114</v>
      </c>
      <c r="AK121" s="55">
        <v>9</v>
      </c>
      <c r="AL121" s="58">
        <f>Q98*8.317</f>
        <v>24.2420122085441</v>
      </c>
      <c r="AM121" s="58">
        <f>R98*8.317</f>
        <v>24.0286280434805</v>
      </c>
      <c r="AN121" s="58">
        <f>S98*8.317</f>
        <v>18.6354513375612</v>
      </c>
      <c r="AO121" s="58">
        <f>T98*8.317</f>
        <v>16.0939882293683</v>
      </c>
      <c r="AP121" s="58">
        <f>U98*8.317</f>
        <v>16.1073840366853</v>
      </c>
      <c r="AQ121" s="58">
        <f>V98*8.317</f>
        <v>13.991593811140</v>
      </c>
      <c r="AR121" s="58">
        <f>W98*8.317</f>
        <v>24.1846859259459</v>
      </c>
      <c r="AS121" s="58">
        <f>X98*8.317</f>
        <v>48.4840244170882</v>
      </c>
      <c r="AT121" s="58">
        <f>Y98*8.317</f>
        <v>0</v>
      </c>
      <c r="AU121" s="58">
        <f>Z98*8.317</f>
        <v>32.8042222193374</v>
      </c>
      <c r="AV121" s="58">
        <f>AA98*8.317</f>
        <v>41.7017743536553</v>
      </c>
      <c r="AW121" s="58">
        <f>AB98*8.317</f>
        <v>38.8627785924812</v>
      </c>
      <c r="AX121" s="58">
        <f>AC98*8.317</f>
        <v>40.1073846148177</v>
      </c>
      <c r="AY121" s="58">
        <f>AD98*8.317</f>
        <v>42.1839359627237</v>
      </c>
      <c r="AZ121" s="58">
        <f>AE98*8.317</f>
        <v>27.8055830830965</v>
      </c>
      <c r="BA121" s="58">
        <f>AF98*8.317</f>
        <v>83.7826209467712</v>
      </c>
      <c r="BB121" s="58">
        <f>AG98*8.317</f>
        <v>166.765523870262</v>
      </c>
      <c r="BC121" s="58">
        <f>AH98*8.317</f>
        <v>240.114298102878</v>
      </c>
      <c r="BD121" s="82">
        <f>AI98*8.317</f>
        <v>416.290691011684</v>
      </c>
    </row>
    <row r="122" ht="19" customHeight="1">
      <c r="AJ122" t="s" s="19">
        <f>O99</f>
        <v>115</v>
      </c>
      <c r="AK122" s="83">
        <v>10</v>
      </c>
      <c r="AL122" s="60">
        <f>Q99*8.317</f>
        <v>21.0186776107331</v>
      </c>
      <c r="AM122" s="60">
        <f>R99*8.317</f>
        <v>23.8304902554465</v>
      </c>
      <c r="AN122" s="60">
        <f>S99*8.317</f>
        <v>23.7967457062684</v>
      </c>
      <c r="AO122" s="60">
        <f>T99*8.317</f>
        <v>21.2855006851076</v>
      </c>
      <c r="AP122" s="60">
        <f>U99*8.317</f>
        <v>21.2639941237727</v>
      </c>
      <c r="AQ122" s="60">
        <f>V99*8.317</f>
        <v>27.473866070252</v>
      </c>
      <c r="AR122" s="60">
        <f>W99*8.317</f>
        <v>14.2429173385433</v>
      </c>
      <c r="AS122" s="60">
        <f>X99*8.317</f>
        <v>31.3496879319493</v>
      </c>
      <c r="AT122" s="60">
        <f>Y99*8.317</f>
        <v>32.8042222193374</v>
      </c>
      <c r="AU122" s="60">
        <f>Z99*8.317</f>
        <v>0</v>
      </c>
      <c r="AV122" s="60">
        <f>AA99*8.317</f>
        <v>15.6029333716196</v>
      </c>
      <c r="AW122" s="60">
        <f>AB99*8.317</f>
        <v>12.1220399857602</v>
      </c>
      <c r="AX122" s="60">
        <f>AC99*8.317</f>
        <v>11.0778538890924</v>
      </c>
      <c r="AY122" s="60">
        <f>AD99*8.317</f>
        <v>21.8978749406881</v>
      </c>
      <c r="AZ122" s="60">
        <f>AE99*8.317</f>
        <v>37.7810511595403</v>
      </c>
      <c r="BA122" s="60">
        <f>AF99*8.317</f>
        <v>98.56267683765689</v>
      </c>
      <c r="BB122" s="60">
        <f>AG99*8.317</f>
        <v>186.575396323461</v>
      </c>
      <c r="BC122" s="60">
        <f>AH99*8.317</f>
        <v>267.552331506687</v>
      </c>
      <c r="BD122" s="84">
        <f>AI99*8.317</f>
        <v>428.175825155307</v>
      </c>
    </row>
    <row r="123" ht="19" customHeight="1">
      <c r="AJ123" t="s" s="21">
        <f>O100</f>
        <v>116</v>
      </c>
      <c r="AK123" s="55">
        <v>11</v>
      </c>
      <c r="AL123" s="58">
        <f>Q100*8.317</f>
        <v>21.9012117836708</v>
      </c>
      <c r="AM123" s="58">
        <f>R100*8.317</f>
        <v>24.3681429249654</v>
      </c>
      <c r="AN123" s="58">
        <f>S100*8.317</f>
        <v>27.251007637527</v>
      </c>
      <c r="AO123" s="58">
        <f>T100*8.317</f>
        <v>26.9647642080576</v>
      </c>
      <c r="AP123" s="58">
        <f>U100*8.317</f>
        <v>26.9443568110149</v>
      </c>
      <c r="AQ123" s="58">
        <f>V100*8.317</f>
        <v>32.5063212186481</v>
      </c>
      <c r="AR123" s="58">
        <f>W100*8.317</f>
        <v>26.3776558752883</v>
      </c>
      <c r="AS123" s="58">
        <f>X100*8.317</f>
        <v>19.8906632061786</v>
      </c>
      <c r="AT123" s="58">
        <f>Y100*8.317</f>
        <v>41.7017743536553</v>
      </c>
      <c r="AU123" s="58">
        <f>Z100*8.317</f>
        <v>15.6029333716196</v>
      </c>
      <c r="AV123" s="58">
        <f>AA100*8.317</f>
        <v>0</v>
      </c>
      <c r="AW123" s="58">
        <f>AB100*8.317</f>
        <v>4.27921723045764</v>
      </c>
      <c r="AX123" s="58">
        <f>AC100*8.317</f>
        <v>7.12702221439299</v>
      </c>
      <c r="AY123" s="58">
        <f>AD100*8.317</f>
        <v>9.263980914266581</v>
      </c>
      <c r="AZ123" s="58">
        <f>AE100*8.317</f>
        <v>51.2833635697046</v>
      </c>
      <c r="BA123" s="58">
        <f>AF100*8.317</f>
        <v>94.8913044832078</v>
      </c>
      <c r="BB123" s="58">
        <f>AG100*8.317</f>
        <v>184.314134028087</v>
      </c>
      <c r="BC123" s="58">
        <f>AH100*8.317</f>
        <v>269.646623377086</v>
      </c>
      <c r="BD123" s="82">
        <f>AI100*8.317</f>
        <v>419.177229711234</v>
      </c>
    </row>
    <row r="124" ht="19" customHeight="1">
      <c r="AJ124" t="s" s="19">
        <f>O101</f>
        <v>117</v>
      </c>
      <c r="AK124" s="83">
        <v>12</v>
      </c>
      <c r="AL124" s="60">
        <f>Q101*8.317</f>
        <v>19.4784471684247</v>
      </c>
      <c r="AM124" s="60">
        <f>R101*8.317</f>
        <v>22.077867010821</v>
      </c>
      <c r="AN124" s="60">
        <f>S101*8.317</f>
        <v>24.6317489599815</v>
      </c>
      <c r="AO124" s="60">
        <f>T101*8.317</f>
        <v>24.1097434777911</v>
      </c>
      <c r="AP124" s="60">
        <f>U101*8.317</f>
        <v>24.0890580079813</v>
      </c>
      <c r="AQ124" s="60">
        <f>V101*8.317</f>
        <v>29.7829623821827</v>
      </c>
      <c r="AR124" s="60">
        <f>W101*8.317</f>
        <v>23.8347275671339</v>
      </c>
      <c r="AS124" s="60">
        <f>X101*8.317</f>
        <v>20.5877283860171</v>
      </c>
      <c r="AT124" s="60">
        <f>Y101*8.317</f>
        <v>38.8627785924812</v>
      </c>
      <c r="AU124" s="60">
        <f>Z101*8.317</f>
        <v>12.1220399857602</v>
      </c>
      <c r="AV124" s="60">
        <f>AA101*8.317</f>
        <v>4.27921723045764</v>
      </c>
      <c r="AW124" s="60">
        <f>AB101*8.317</f>
        <v>0</v>
      </c>
      <c r="AX124" s="60">
        <f>AC101*8.317</f>
        <v>6.90877448428587</v>
      </c>
      <c r="AY124" s="60">
        <f>AD101*8.317</f>
        <v>10.4495411740278</v>
      </c>
      <c r="AZ124" s="60">
        <f>AE101*8.317</f>
        <v>48.5582845454109</v>
      </c>
      <c r="BA124" s="60">
        <f>AF101*8.317</f>
        <v>93.9155851421891</v>
      </c>
      <c r="BB124" s="60">
        <f>AG101*8.317</f>
        <v>183.086462814655</v>
      </c>
      <c r="BC124" s="60">
        <f>AH101*8.317</f>
        <v>267.652443457689</v>
      </c>
      <c r="BD124" s="84">
        <f>AI101*8.317</f>
        <v>419.999161976706</v>
      </c>
    </row>
    <row r="125" ht="19" customHeight="1">
      <c r="AJ125" t="s" s="21">
        <f>O102</f>
        <v>118</v>
      </c>
      <c r="AK125" s="55">
        <v>13</v>
      </c>
      <c r="AL125" s="58">
        <f>Q102*8.317</f>
        <v>23.9835015740018</v>
      </c>
      <c r="AM125" s="58">
        <f>R102*8.317</f>
        <v>26.7650372152718</v>
      </c>
      <c r="AN125" s="58">
        <f>S102*8.317</f>
        <v>28.3797760971008</v>
      </c>
      <c r="AO125" s="58">
        <f>T102*8.317</f>
        <v>26.9549851387614</v>
      </c>
      <c r="AP125" s="58">
        <f>U102*8.317</f>
        <v>26.9327972305921</v>
      </c>
      <c r="AQ125" s="58">
        <f>V102*8.317</f>
        <v>33.0576176560546</v>
      </c>
      <c r="AR125" s="58">
        <f>W102*8.317</f>
        <v>21.3662028986474</v>
      </c>
      <c r="AS125" s="58">
        <f>X102*8.317</f>
        <v>26.779931043559</v>
      </c>
      <c r="AT125" s="58">
        <f>Y102*8.317</f>
        <v>40.1073846148177</v>
      </c>
      <c r="AU125" s="58">
        <f>Z102*8.317</f>
        <v>11.0778538890924</v>
      </c>
      <c r="AV125" s="58">
        <f>AA102*8.317</f>
        <v>7.12702221439299</v>
      </c>
      <c r="AW125" s="58">
        <f>AB102*8.317</f>
        <v>6.90877448428587</v>
      </c>
      <c r="AX125" s="58">
        <f>AC102*8.317</f>
        <v>0</v>
      </c>
      <c r="AY125" s="58">
        <f>AD102*8.317</f>
        <v>16.111495019229</v>
      </c>
      <c r="AZ125" s="58">
        <f>AE102*8.317</f>
        <v>46.0046263902299</v>
      </c>
      <c r="BA125" s="58">
        <f>AF102*8.317</f>
        <v>99.9688645759752</v>
      </c>
      <c r="BB125" s="58">
        <f>AG102*8.317</f>
        <v>189.061622221675</v>
      </c>
      <c r="BC125" s="58">
        <f>AH102*8.317</f>
        <v>272.589050456752</v>
      </c>
      <c r="BD125" s="82">
        <f>AI102*8.317</f>
        <v>425.560733938714</v>
      </c>
    </row>
    <row r="126" ht="19" customHeight="1">
      <c r="AJ126" t="s" s="19">
        <f>O103</f>
        <v>119</v>
      </c>
      <c r="AK126" s="83">
        <v>14</v>
      </c>
      <c r="AL126" s="60">
        <f>Q103*8.317</f>
        <v>19.1078929280891</v>
      </c>
      <c r="AM126" s="60">
        <f>R103*8.317</f>
        <v>20.7846254378343</v>
      </c>
      <c r="AN126" s="60">
        <f>S103*8.317</f>
        <v>25.1097453908457</v>
      </c>
      <c r="AO126" s="60">
        <f>T103*8.317</f>
        <v>26.3653676724332</v>
      </c>
      <c r="AP126" s="60">
        <f>U103*8.317</f>
        <v>26.3494361283181</v>
      </c>
      <c r="AQ126" s="60">
        <f>V103*8.317</f>
        <v>30.6861367627302</v>
      </c>
      <c r="AR126" s="60">
        <f>W103*8.317</f>
        <v>31.9603632973967</v>
      </c>
      <c r="AS126" s="60">
        <f>X103*8.317</f>
        <v>11.2289359617849</v>
      </c>
      <c r="AT126" s="60">
        <f>Y103*8.317</f>
        <v>42.1839359627237</v>
      </c>
      <c r="AU126" s="60">
        <f>Z103*8.317</f>
        <v>21.8978749406881</v>
      </c>
      <c r="AV126" s="60">
        <f>AA103*8.317</f>
        <v>9.263980914266581</v>
      </c>
      <c r="AW126" s="60">
        <f>AB103*8.317</f>
        <v>10.4495411740278</v>
      </c>
      <c r="AX126" s="60">
        <f>AC103*8.317</f>
        <v>16.111495019229</v>
      </c>
      <c r="AY126" s="60">
        <f>AD103*8.317</f>
        <v>0</v>
      </c>
      <c r="AZ126" s="60">
        <f>AE103*8.317</f>
        <v>56.4056694075904</v>
      </c>
      <c r="BA126" s="60">
        <f>AF103*8.317</f>
        <v>86.564524363861</v>
      </c>
      <c r="BB126" s="60">
        <f>AG103*8.317</f>
        <v>176.164312436688</v>
      </c>
      <c r="BC126" s="60">
        <f>AH103*8.317</f>
        <v>263.179254966910</v>
      </c>
      <c r="BD126" s="84">
        <f>AI103*8.317</f>
        <v>410.199001329316</v>
      </c>
    </row>
    <row r="127" ht="19" customHeight="1">
      <c r="AJ127" t="s" s="21">
        <f>O104</f>
        <v>120</v>
      </c>
      <c r="AK127" s="55"/>
      <c r="AL127" s="58">
        <f>Q104*8.317</f>
        <v>44.2040771393281</v>
      </c>
      <c r="AM127" s="58">
        <f>R104*8.317</f>
        <v>45.569018156614</v>
      </c>
      <c r="AN127" s="58">
        <f>S104*8.317</f>
        <v>40.864140530142</v>
      </c>
      <c r="AO127" s="58">
        <f>T104*8.317</f>
        <v>36.5459500932556</v>
      </c>
      <c r="AP127" s="58">
        <f>U104*8.317</f>
        <v>36.5427499808763</v>
      </c>
      <c r="AQ127" s="58">
        <f>V104*8.317</f>
        <v>38.6369023938189</v>
      </c>
      <c r="AR127" s="58">
        <f>W104*8.317</f>
        <v>24.9178228506641</v>
      </c>
      <c r="AS127" s="58">
        <f>X104*8.317</f>
        <v>65.6521190269344</v>
      </c>
      <c r="AT127" s="58">
        <f>Y104*8.317</f>
        <v>27.8055830830965</v>
      </c>
      <c r="AU127" s="58">
        <f>Z104*8.317</f>
        <v>37.7810511595403</v>
      </c>
      <c r="AV127" s="58">
        <f>AA104*8.317</f>
        <v>51.2833635697046</v>
      </c>
      <c r="AW127" s="58">
        <f>AB104*8.317</f>
        <v>48.5582845454109</v>
      </c>
      <c r="AX127" s="58">
        <f>AC104*8.317</f>
        <v>46.0046263902299</v>
      </c>
      <c r="AY127" s="58">
        <f>AD104*8.317</f>
        <v>56.4056694075904</v>
      </c>
      <c r="AZ127" s="58">
        <f>AE104*8.317</f>
        <v>0</v>
      </c>
      <c r="BA127" s="58">
        <f>AF104*8.317</f>
        <v>111.435135966903</v>
      </c>
      <c r="BB127" s="58">
        <f>AG104*8.317</f>
        <v>192.772593244422</v>
      </c>
      <c r="BC127" s="58">
        <f>AH104*8.317</f>
        <v>260.528959696681</v>
      </c>
      <c r="BD127" s="82">
        <f>AI104*8.317</f>
        <v>443.611893671816</v>
      </c>
    </row>
    <row r="128" ht="19" customHeight="1">
      <c r="AJ128" t="s" s="19">
        <f>O105</f>
        <v>121</v>
      </c>
      <c r="AK128" s="83"/>
      <c r="AL128" s="60">
        <f>Q105*8.317</f>
        <v>78.1588828835804</v>
      </c>
      <c r="AM128" s="60">
        <f>R105*8.317</f>
        <v>75.34630618205711</v>
      </c>
      <c r="AN128" s="60">
        <f>S105*8.317</f>
        <v>76.9069845220976</v>
      </c>
      <c r="AO128" s="60">
        <f>T105*8.317</f>
        <v>80.9614092538102</v>
      </c>
      <c r="AP128" s="60">
        <f>U105*8.317</f>
        <v>80.97819981689589</v>
      </c>
      <c r="AQ128" s="60">
        <f>V105*8.317</f>
        <v>75.8854082120173</v>
      </c>
      <c r="AR128" s="60">
        <f>W105*8.317</f>
        <v>100.536843137376</v>
      </c>
      <c r="AS128" s="60">
        <f>X105*8.317</f>
        <v>79.8338567673303</v>
      </c>
      <c r="AT128" s="60">
        <f>Y105*8.317</f>
        <v>83.7826209467712</v>
      </c>
      <c r="AU128" s="60">
        <f>Z105*8.317</f>
        <v>98.56267683765689</v>
      </c>
      <c r="AV128" s="60">
        <f>AA105*8.317</f>
        <v>94.8913044832078</v>
      </c>
      <c r="AW128" s="60">
        <f>AB105*8.317</f>
        <v>93.9155851421891</v>
      </c>
      <c r="AX128" s="60">
        <f>AC105*8.317</f>
        <v>99.9688645759752</v>
      </c>
      <c r="AY128" s="60">
        <f>AD105*8.317</f>
        <v>86.564524363861</v>
      </c>
      <c r="AZ128" s="60">
        <f>AE105*8.317</f>
        <v>111.435135966903</v>
      </c>
      <c r="BA128" s="60">
        <f>AF105*8.317</f>
        <v>0</v>
      </c>
      <c r="BB128" s="60">
        <f>AG105*8.317</f>
        <v>89.71532508693041</v>
      </c>
      <c r="BC128" s="60">
        <f>AH105*8.317</f>
        <v>183.602777180117</v>
      </c>
      <c r="BD128" s="84">
        <f>AI105*8.317</f>
        <v>336.165495911280</v>
      </c>
    </row>
    <row r="129" ht="19" customHeight="1">
      <c r="AJ129" t="s" s="21">
        <f>O106</f>
        <v>122</v>
      </c>
      <c r="AK129" s="55"/>
      <c r="AL129" s="58">
        <f>Q106*8.317</f>
        <v>166.308339808404</v>
      </c>
      <c r="AM129" s="58">
        <f>R106*8.317</f>
        <v>163.438620775170</v>
      </c>
      <c r="AN129" s="58">
        <f>S106*8.317</f>
        <v>164.113520539914</v>
      </c>
      <c r="AO129" s="58">
        <f>T106*8.317</f>
        <v>167.735049137430</v>
      </c>
      <c r="AP129" s="58">
        <f>U106*8.317</f>
        <v>167.754417914525</v>
      </c>
      <c r="AQ129" s="58">
        <f>V106*8.317</f>
        <v>161.995589645530</v>
      </c>
      <c r="AR129" s="58">
        <f>W106*8.317</f>
        <v>186.998328306063</v>
      </c>
      <c r="AS129" s="58">
        <f>X106*8.317</f>
        <v>169.356246237837</v>
      </c>
      <c r="AT129" s="58">
        <f>Y106*8.317</f>
        <v>166.765523870262</v>
      </c>
      <c r="AU129" s="58">
        <f>Z106*8.317</f>
        <v>186.575396323461</v>
      </c>
      <c r="AV129" s="58">
        <f>AA106*8.317</f>
        <v>184.314134028087</v>
      </c>
      <c r="AW129" s="58">
        <f>AB106*8.317</f>
        <v>183.086462814655</v>
      </c>
      <c r="AX129" s="58">
        <f>AC106*8.317</f>
        <v>189.061622221675</v>
      </c>
      <c r="AY129" s="58">
        <f>AD106*8.317</f>
        <v>176.164312436688</v>
      </c>
      <c r="AZ129" s="58">
        <f>AE106*8.317</f>
        <v>192.772593244422</v>
      </c>
      <c r="BA129" s="58">
        <f>AF106*8.317</f>
        <v>89.71532508693041</v>
      </c>
      <c r="BB129" s="58">
        <f>AG106*8.317</f>
        <v>0</v>
      </c>
      <c r="BC129" s="58">
        <f>AH106*8.317</f>
        <v>108.726214514949</v>
      </c>
      <c r="BD129" s="82">
        <f>AI106*8.317</f>
        <v>272.356109414819</v>
      </c>
    </row>
    <row r="130" ht="19" customHeight="1">
      <c r="AJ130" t="s" s="19">
        <f>O107</f>
        <v>123</v>
      </c>
      <c r="AK130" s="83"/>
      <c r="AL130" s="60">
        <f>Q107*8.317</f>
        <v>248.616642959986</v>
      </c>
      <c r="AM130" s="60">
        <f>R107*8.317</f>
        <v>245.848238478994</v>
      </c>
      <c r="AN130" s="60">
        <f>S107*8.317</f>
        <v>244.578840059156</v>
      </c>
      <c r="AO130" s="60">
        <f>T107*8.317</f>
        <v>247.022618852299</v>
      </c>
      <c r="AP130" s="60">
        <f>U107*8.317</f>
        <v>247.044817314987</v>
      </c>
      <c r="AQ130" s="60">
        <f>V107*8.317</f>
        <v>240.717148509179</v>
      </c>
      <c r="AR130" s="60">
        <f>W107*8.317</f>
        <v>263.780510455562</v>
      </c>
      <c r="AS130" s="60">
        <f>X107*8.317</f>
        <v>259.115697077169</v>
      </c>
      <c r="AT130" s="60">
        <f>Y107*8.317</f>
        <v>240.114298102878</v>
      </c>
      <c r="AU130" s="60">
        <f>Z107*8.317</f>
        <v>267.552331506687</v>
      </c>
      <c r="AV130" s="60">
        <f>AA107*8.317</f>
        <v>269.646623377086</v>
      </c>
      <c r="AW130" s="60">
        <f>AB107*8.317</f>
        <v>267.652443457689</v>
      </c>
      <c r="AX130" s="60">
        <f>AC107*8.317</f>
        <v>272.589050456752</v>
      </c>
      <c r="AY130" s="60">
        <f>AD107*8.317</f>
        <v>263.179254966910</v>
      </c>
      <c r="AZ130" s="60">
        <f>AE107*8.317</f>
        <v>260.528959696681</v>
      </c>
      <c r="BA130" s="60">
        <f>AF107*8.317</f>
        <v>183.602777180117</v>
      </c>
      <c r="BB130" s="60">
        <f>AG107*8.317</f>
        <v>108.726214514949</v>
      </c>
      <c r="BC130" s="60">
        <f>AH107*8.317</f>
        <v>0</v>
      </c>
      <c r="BD130" s="84">
        <f>AI107*8.317</f>
        <v>292.249674382625</v>
      </c>
    </row>
    <row r="131" ht="20" customHeight="1">
      <c r="AJ131" t="s" s="85">
        <f>O108</f>
        <v>124</v>
      </c>
      <c r="AK131" s="86"/>
      <c r="AL131" s="87">
        <f>Q108*8.317</f>
        <v>408.389052579368</v>
      </c>
      <c r="AM131" s="87">
        <f>R108*8.317</f>
        <v>405.876741071184</v>
      </c>
      <c r="AN131" s="87">
        <f>S108*8.317</f>
        <v>408.435682202860</v>
      </c>
      <c r="AO131" s="87">
        <f>T108*8.317</f>
        <v>412.661881189011</v>
      </c>
      <c r="AP131" s="87">
        <f>U108*8.317</f>
        <v>412.675258487780</v>
      </c>
      <c r="AQ131" s="87">
        <f>V108*8.317</f>
        <v>408.330269291188</v>
      </c>
      <c r="AR131" s="87">
        <f>W108*8.317</f>
        <v>431.042977729396</v>
      </c>
      <c r="AS131" s="87">
        <f>X108*8.317</f>
        <v>401.796773782717</v>
      </c>
      <c r="AT131" s="87">
        <f>Y108*8.317</f>
        <v>416.290691011684</v>
      </c>
      <c r="AU131" s="87">
        <f>Z108*8.317</f>
        <v>428.175825155307</v>
      </c>
      <c r="AV131" s="87">
        <f>AA108*8.317</f>
        <v>419.177229711234</v>
      </c>
      <c r="AW131" s="87">
        <f>AB108*8.317</f>
        <v>419.999161976706</v>
      </c>
      <c r="AX131" s="87">
        <f>AC108*8.317</f>
        <v>425.560733938714</v>
      </c>
      <c r="AY131" s="87">
        <f>AD108*8.317</f>
        <v>410.199001329316</v>
      </c>
      <c r="AZ131" s="87">
        <f>AE108*8.317</f>
        <v>443.611893671816</v>
      </c>
      <c r="BA131" s="87">
        <f>AF108*8.317</f>
        <v>336.165495911280</v>
      </c>
      <c r="BB131" s="87">
        <f>AG108*8.317</f>
        <v>272.356109414819</v>
      </c>
      <c r="BC131" s="87">
        <f>AH108*8.317</f>
        <v>292.249674382625</v>
      </c>
      <c r="BD131" s="88">
        <f>AI108*8.317</f>
        <v>0</v>
      </c>
    </row>
  </sheetData>
  <mergeCells count="23">
    <mergeCell ref="B1:D1"/>
    <mergeCell ref="B3:D3"/>
    <mergeCell ref="B6:D6"/>
    <mergeCell ref="B20:D20"/>
    <mergeCell ref="B17:D17"/>
    <mergeCell ref="B8:D8"/>
    <mergeCell ref="B2:D2"/>
    <mergeCell ref="E24:G24"/>
    <mergeCell ref="I31:J31"/>
    <mergeCell ref="I32:J32"/>
    <mergeCell ref="H30:J30"/>
    <mergeCell ref="H49:J49"/>
    <mergeCell ref="H53:J53"/>
    <mergeCell ref="H29:J29"/>
    <mergeCell ref="H37:J37"/>
    <mergeCell ref="H40:J40"/>
    <mergeCell ref="K57:M57"/>
    <mergeCell ref="K59:M59"/>
    <mergeCell ref="K62:M62"/>
    <mergeCell ref="K78:M78"/>
    <mergeCell ref="K74:M74"/>
    <mergeCell ref="K65:M65"/>
    <mergeCell ref="K58:M58"/>
  </mergeCells>
  <conditionalFormatting sqref="C18:C19">
    <cfRule type="cellIs" dxfId="0" priority="1" operator="lessThan" stopIfTrue="1">
      <formula>0</formula>
    </cfRule>
  </conditionalFormatting>
  <conditionalFormatting sqref="C22">
    <cfRule type="cellIs" dxfId="1" priority="1" operator="greaterThan" stopIfTrue="1">
      <formula>100</formula>
    </cfRule>
  </conditionalFormatting>
  <conditionalFormatting sqref="I50">
    <cfRule type="cellIs" dxfId="2" priority="1" operator="lessThan" stopIfTrue="1">
      <formula>0</formula>
    </cfRule>
  </conditionalFormatting>
  <conditionalFormatting sqref="I55">
    <cfRule type="cellIs" dxfId="3" priority="1" operator="greaterThan" stopIfTrue="1">
      <formula>100</formula>
    </cfRule>
  </conditionalFormatting>
  <conditionalFormatting sqref="L75">
    <cfRule type="cellIs" dxfId="4" priority="1" operator="lessThan" stopIfTrue="1">
      <formula>0</formula>
    </cfRule>
  </conditionalFormatting>
  <conditionalFormatting sqref="L80">
    <cfRule type="cellIs" dxfId="5" priority="1" operator="greaterThan" stopIfTrue="1">
      <formula>100</formula>
    </cfRule>
  </conditionalFormatting>
  <dataValidations count="1">
    <dataValidation type="list" allowBlank="1" showInputMessage="1" showErrorMessage="1" sqref="I31:I32">
      <formula1>"Sun,Mercury,Venus,Earth,Moon,Mars,Tycho,Anderson,Ceres,Pallas,Juno,Vesta,Ida,Gaspra,Jupiter,Saturn,Uranus,Neptune,Pluto"</formula1>
    </dataValidation>
  </dataValidation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